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roldades\Serveicomarcaldedades\WEB SAVO\ARXIUS NOVA WEB SAVO\"/>
    </mc:Choice>
  </mc:AlternateContent>
  <xr:revisionPtr revIDLastSave="0" documentId="13_ncr:1_{8C6B316E-A221-461E-A89F-1B47FAE9A1E7}" xr6:coauthVersionLast="47" xr6:coauthVersionMax="47" xr10:uidLastSave="{00000000-0000-0000-0000-000000000000}"/>
  <bookViews>
    <workbookView xWindow="28680" yWindow="-120" windowWidth="29040" windowHeight="15720" tabRatio="809" activeTab="4" xr2:uid="{00000000-000D-0000-FFFF-FFFF00000000}"/>
  </bookViews>
  <sheets>
    <sheet name="RESUM 2026" sheetId="19" r:id="rId1"/>
    <sheet name="PAPER I CARTRÓ" sheetId="10" r:id="rId2"/>
    <sheet name="PAPER CARTRÓ COMERCIAL " sheetId="20" r:id="rId3"/>
    <sheet name="ENVASOS" sheetId="12" r:id="rId4"/>
    <sheet name="VIDRE" sheetId="13" r:id="rId5"/>
    <sheet name="FORM" sheetId="5" r:id="rId6"/>
    <sheet name="RMO" sheetId="6" r:id="rId7"/>
    <sheet name="VERD" sheetId="16" r:id="rId8"/>
    <sheet name="Voluminosos" sheetId="18" r:id="rId9"/>
  </sheets>
  <externalReferences>
    <externalReference r:id="rId10"/>
  </externalReferences>
  <definedNames>
    <definedName name="llInstal" localSheetId="2">#REF!</definedName>
    <definedName name="llInstal">#REF!</definedName>
    <definedName name="llInstalCodi" localSheetId="2">#REF!</definedName>
    <definedName name="llInstalCodi">#REF!</definedName>
    <definedName name="llTitulars" localSheetId="2">#REF!</definedName>
    <definedName name="llTitulars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0" l="1"/>
  <c r="E46" i="6"/>
  <c r="D61" i="19" s="1"/>
  <c r="D46" i="6"/>
  <c r="C61" i="19" s="1"/>
  <c r="C46" i="6"/>
  <c r="B61" i="19" s="1"/>
  <c r="F46" i="6"/>
  <c r="E61" i="19" s="1"/>
  <c r="G46" i="6"/>
  <c r="F61" i="19" s="1"/>
  <c r="H46" i="6"/>
  <c r="G61" i="19" s="1"/>
  <c r="I46" i="6"/>
  <c r="H61" i="19" s="1"/>
  <c r="J46" i="6"/>
  <c r="I61" i="19" s="1"/>
  <c r="K46" i="6"/>
  <c r="J61" i="19" s="1"/>
  <c r="L46" i="6"/>
  <c r="K61" i="19" s="1"/>
  <c r="M46" i="6"/>
  <c r="L61" i="19" s="1"/>
  <c r="N46" i="6"/>
  <c r="M61" i="19" s="1"/>
  <c r="O47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N61" i="19" l="1"/>
  <c r="G46" i="18"/>
  <c r="O45" i="18"/>
  <c r="O44" i="18"/>
  <c r="O44" i="16"/>
  <c r="O45" i="16"/>
  <c r="O44" i="5"/>
  <c r="O45" i="5"/>
  <c r="O44" i="13"/>
  <c r="O45" i="13"/>
  <c r="O46" i="13"/>
  <c r="O44" i="12"/>
  <c r="O45" i="12"/>
  <c r="O44" i="20"/>
  <c r="O45" i="20"/>
  <c r="O46" i="20"/>
  <c r="O45" i="10"/>
  <c r="D46" i="18"/>
  <c r="E46" i="18"/>
  <c r="F46" i="18"/>
  <c r="H46" i="18"/>
  <c r="I46" i="18"/>
  <c r="J46" i="18"/>
  <c r="K46" i="18"/>
  <c r="L46" i="18"/>
  <c r="M46" i="18"/>
  <c r="N46" i="18"/>
  <c r="C46" i="18"/>
  <c r="D46" i="16"/>
  <c r="E46" i="16"/>
  <c r="F46" i="16"/>
  <c r="G46" i="16"/>
  <c r="H46" i="16"/>
  <c r="I46" i="16"/>
  <c r="J46" i="16"/>
  <c r="K46" i="16"/>
  <c r="L46" i="16"/>
  <c r="M46" i="16"/>
  <c r="N46" i="16"/>
  <c r="C46" i="16"/>
  <c r="O43" i="5"/>
  <c r="D46" i="5"/>
  <c r="C49" i="19" s="1"/>
  <c r="E46" i="5"/>
  <c r="D49" i="19" s="1"/>
  <c r="F46" i="5"/>
  <c r="E49" i="19" s="1"/>
  <c r="G46" i="5"/>
  <c r="F49" i="19" s="1"/>
  <c r="H46" i="5"/>
  <c r="G49" i="19" s="1"/>
  <c r="I46" i="5"/>
  <c r="H49" i="19" s="1"/>
  <c r="J46" i="5"/>
  <c r="I49" i="19" s="1"/>
  <c r="K46" i="5"/>
  <c r="J49" i="19" s="1"/>
  <c r="L46" i="5"/>
  <c r="K49" i="19" s="1"/>
  <c r="M46" i="5"/>
  <c r="L49" i="19" s="1"/>
  <c r="N46" i="5"/>
  <c r="M49" i="19" s="1"/>
  <c r="C46" i="5"/>
  <c r="B49" i="19" s="1"/>
  <c r="D47" i="13"/>
  <c r="C37" i="19" s="1"/>
  <c r="E47" i="13"/>
  <c r="D37" i="19" s="1"/>
  <c r="F47" i="13"/>
  <c r="E37" i="19" s="1"/>
  <c r="G47" i="13"/>
  <c r="F37" i="19" s="1"/>
  <c r="H47" i="13"/>
  <c r="G37" i="19" s="1"/>
  <c r="I47" i="13"/>
  <c r="H37" i="19" s="1"/>
  <c r="J47" i="13"/>
  <c r="I37" i="19" s="1"/>
  <c r="K47" i="13"/>
  <c r="J37" i="19" s="1"/>
  <c r="L47" i="13"/>
  <c r="K37" i="19" s="1"/>
  <c r="M47" i="13"/>
  <c r="L37" i="19" s="1"/>
  <c r="N47" i="13"/>
  <c r="M37" i="19" s="1"/>
  <c r="C47" i="13"/>
  <c r="B37" i="19" s="1"/>
  <c r="D46" i="12"/>
  <c r="C25" i="19" s="1"/>
  <c r="E46" i="12"/>
  <c r="D25" i="19" s="1"/>
  <c r="F46" i="12"/>
  <c r="E25" i="19" s="1"/>
  <c r="G46" i="12"/>
  <c r="F25" i="19" s="1"/>
  <c r="H46" i="12"/>
  <c r="G25" i="19" s="1"/>
  <c r="I46" i="12"/>
  <c r="H25" i="19" s="1"/>
  <c r="J46" i="12"/>
  <c r="I25" i="19" s="1"/>
  <c r="K46" i="12"/>
  <c r="J25" i="19" s="1"/>
  <c r="L46" i="12"/>
  <c r="K25" i="19" s="1"/>
  <c r="M46" i="12"/>
  <c r="L25" i="19" s="1"/>
  <c r="N46" i="12"/>
  <c r="M25" i="19" s="1"/>
  <c r="C46" i="12"/>
  <c r="B25" i="19" s="1"/>
  <c r="D47" i="20"/>
  <c r="E47" i="20"/>
  <c r="F47" i="20"/>
  <c r="G47" i="20"/>
  <c r="H47" i="20"/>
  <c r="I47" i="20"/>
  <c r="J47" i="20"/>
  <c r="K47" i="20"/>
  <c r="L47" i="20"/>
  <c r="M47" i="20"/>
  <c r="N47" i="20"/>
  <c r="C47" i="20"/>
  <c r="O44" i="10"/>
  <c r="O46" i="10"/>
  <c r="D47" i="10"/>
  <c r="E47" i="10"/>
  <c r="F47" i="10"/>
  <c r="G47" i="10"/>
  <c r="H47" i="10"/>
  <c r="I47" i="10"/>
  <c r="J47" i="10"/>
  <c r="K47" i="10"/>
  <c r="L47" i="10"/>
  <c r="M47" i="10"/>
  <c r="N47" i="10"/>
  <c r="C47" i="10"/>
  <c r="N49" i="19" l="1"/>
  <c r="N37" i="19"/>
  <c r="N25" i="19"/>
  <c r="B13" i="19"/>
  <c r="M13" i="19"/>
  <c r="D13" i="19"/>
  <c r="K13" i="19"/>
  <c r="C13" i="19"/>
  <c r="G13" i="19"/>
  <c r="F13" i="19"/>
  <c r="E13" i="19"/>
  <c r="L13" i="19"/>
  <c r="L14" i="19" s="1"/>
  <c r="J13" i="19"/>
  <c r="I13" i="19"/>
  <c r="H13" i="19"/>
  <c r="E48" i="12"/>
  <c r="H14" i="19" l="1"/>
  <c r="E14" i="19"/>
  <c r="D14" i="19"/>
  <c r="G14" i="19"/>
  <c r="K14" i="19"/>
  <c r="I14" i="19"/>
  <c r="F14" i="19"/>
  <c r="J14" i="19"/>
  <c r="M14" i="19"/>
  <c r="C14" i="19"/>
  <c r="B14" i="19"/>
  <c r="N13" i="19"/>
  <c r="E49" i="13"/>
  <c r="F49" i="13"/>
  <c r="O5" i="18" l="1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C50" i="19"/>
  <c r="D50" i="19"/>
  <c r="E50" i="19"/>
  <c r="F50" i="19"/>
  <c r="G50" i="19"/>
  <c r="H50" i="19"/>
  <c r="I50" i="19"/>
  <c r="J50" i="19"/>
  <c r="K50" i="19"/>
  <c r="L50" i="19"/>
  <c r="M50" i="19"/>
  <c r="O4" i="16" l="1"/>
  <c r="O46" i="16" s="1"/>
  <c r="M59" i="19" l="1"/>
  <c r="L59" i="19"/>
  <c r="K59" i="19"/>
  <c r="J59" i="19"/>
  <c r="I59" i="19"/>
  <c r="H59" i="19"/>
  <c r="G59" i="19"/>
  <c r="F59" i="19"/>
  <c r="E59" i="19"/>
  <c r="D59" i="19"/>
  <c r="C59" i="19"/>
  <c r="B59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N58" i="19" l="1"/>
  <c r="N46" i="19"/>
  <c r="N34" i="19"/>
  <c r="N10" i="19"/>
  <c r="O49" i="6" l="1"/>
  <c r="N12" i="19" l="1"/>
  <c r="N14" i="19" s="1"/>
  <c r="K38" i="19"/>
  <c r="O5" i="13" l="1"/>
  <c r="O47" i="13" s="1"/>
  <c r="O4" i="12"/>
  <c r="O46" i="12" s="1"/>
  <c r="F26" i="19" l="1"/>
  <c r="J26" i="19" l="1"/>
  <c r="O50" i="13" l="1"/>
  <c r="O49" i="12"/>
  <c r="N44" i="19" l="1"/>
  <c r="N56" i="19"/>
  <c r="N32" i="19"/>
  <c r="N20" i="19"/>
  <c r="N8" i="19"/>
  <c r="O47" i="18" l="1"/>
  <c r="O47" i="16"/>
  <c r="N18" i="19" l="1"/>
  <c r="E38" i="19" l="1"/>
  <c r="N4" i="19" l="1"/>
  <c r="N17" i="19" l="1"/>
  <c r="N48" i="18" l="1"/>
  <c r="M48" i="18"/>
  <c r="L48" i="18"/>
  <c r="K48" i="18"/>
  <c r="J48" i="18"/>
  <c r="I48" i="18"/>
  <c r="H48" i="18"/>
  <c r="G48" i="18"/>
  <c r="F48" i="18"/>
  <c r="E48" i="18"/>
  <c r="D48" i="18"/>
  <c r="C48" i="18"/>
  <c r="O4" i="18"/>
  <c r="O46" i="18" s="1"/>
  <c r="N48" i="16"/>
  <c r="M48" i="16"/>
  <c r="L48" i="16"/>
  <c r="K48" i="16"/>
  <c r="J48" i="16"/>
  <c r="I48" i="16"/>
  <c r="H48" i="16"/>
  <c r="G48" i="16"/>
  <c r="F48" i="16"/>
  <c r="E48" i="16"/>
  <c r="D48" i="16"/>
  <c r="C48" i="16"/>
  <c r="O47" i="5"/>
  <c r="O4" i="5"/>
  <c r="O46" i="5" s="1"/>
  <c r="O48" i="13"/>
  <c r="M38" i="19"/>
  <c r="L38" i="19"/>
  <c r="J38" i="19"/>
  <c r="I38" i="19"/>
  <c r="H38" i="19"/>
  <c r="G38" i="19"/>
  <c r="F38" i="19"/>
  <c r="D38" i="19"/>
  <c r="C38" i="19"/>
  <c r="O47" i="12"/>
  <c r="M26" i="19"/>
  <c r="L26" i="19"/>
  <c r="K26" i="19"/>
  <c r="I26" i="19"/>
  <c r="H26" i="19"/>
  <c r="G26" i="19"/>
  <c r="E26" i="19"/>
  <c r="D26" i="19"/>
  <c r="C26" i="19"/>
  <c r="O48" i="20"/>
  <c r="O5" i="20"/>
  <c r="O47" i="20" s="1"/>
  <c r="O48" i="10"/>
  <c r="O5" i="10"/>
  <c r="O47" i="10" s="1"/>
  <c r="N41" i="19"/>
  <c r="N40" i="19"/>
  <c r="N53" i="19"/>
  <c r="N52" i="19"/>
  <c r="N29" i="19"/>
  <c r="N28" i="19"/>
  <c r="N16" i="19"/>
  <c r="N5" i="19"/>
  <c r="C49" i="13" l="1"/>
  <c r="B38" i="19"/>
  <c r="M48" i="12"/>
  <c r="N48" i="12"/>
  <c r="H48" i="12"/>
  <c r="K48" i="12"/>
  <c r="D48" i="12"/>
  <c r="L48" i="12"/>
  <c r="J48" i="12"/>
  <c r="I48" i="12"/>
  <c r="G48" i="12"/>
  <c r="F48" i="12"/>
  <c r="N57" i="19"/>
  <c r="C49" i="20"/>
  <c r="F49" i="20"/>
  <c r="N49" i="20"/>
  <c r="D49" i="20"/>
  <c r="M49" i="20"/>
  <c r="L49" i="10"/>
  <c r="E49" i="10"/>
  <c r="E48" i="5"/>
  <c r="D49" i="10"/>
  <c r="D48" i="5"/>
  <c r="M48" i="5"/>
  <c r="J49" i="20"/>
  <c r="I49" i="20"/>
  <c r="H49" i="20"/>
  <c r="L49" i="20"/>
  <c r="K49" i="20"/>
  <c r="H49" i="10"/>
  <c r="M49" i="10"/>
  <c r="N49" i="10"/>
  <c r="I49" i="13"/>
  <c r="M49" i="13"/>
  <c r="B50" i="19"/>
  <c r="J48" i="5"/>
  <c r="N48" i="5"/>
  <c r="O48" i="18"/>
  <c r="K49" i="13"/>
  <c r="I49" i="10"/>
  <c r="B26" i="19"/>
  <c r="D49" i="13"/>
  <c r="H49" i="13"/>
  <c r="L49" i="13"/>
  <c r="I48" i="5"/>
  <c r="J49" i="10"/>
  <c r="K49" i="10"/>
  <c r="J49" i="13"/>
  <c r="N49" i="13"/>
  <c r="K48" i="5"/>
  <c r="H48" i="5"/>
  <c r="L48" i="5"/>
  <c r="G49" i="20"/>
  <c r="G49" i="13"/>
  <c r="G49" i="10"/>
  <c r="G48" i="5"/>
  <c r="F49" i="10"/>
  <c r="N42" i="19"/>
  <c r="F48" i="5"/>
  <c r="E49" i="20"/>
  <c r="O48" i="16"/>
  <c r="N48" i="19" l="1"/>
  <c r="N50" i="19" s="1"/>
  <c r="N24" i="19"/>
  <c r="N26" i="19" s="1"/>
  <c r="N36" i="19"/>
  <c r="N38" i="19" s="1"/>
  <c r="N22" i="19"/>
  <c r="O49" i="10"/>
  <c r="O49" i="13"/>
  <c r="O48" i="12"/>
  <c r="O49" i="20"/>
  <c r="O48" i="5"/>
  <c r="N59" i="19"/>
  <c r="N35" i="19"/>
  <c r="N11" i="19"/>
  <c r="N45" i="19"/>
  <c r="C48" i="12"/>
  <c r="N9" i="19"/>
  <c r="C48" i="5"/>
  <c r="C49" i="10"/>
  <c r="N31" i="19"/>
  <c r="N55" i="19"/>
  <c r="N6" i="19"/>
  <c r="N30" i="19"/>
  <c r="N54" i="19"/>
  <c r="N23" i="19" l="1"/>
  <c r="N47" i="19"/>
  <c r="N33" i="19"/>
  <c r="N21" i="19"/>
  <c r="N43" i="19"/>
  <c r="N19" i="19"/>
  <c r="N7" i="19"/>
  <c r="O45" i="6" l="1"/>
  <c r="O46" i="6" s="1"/>
  <c r="O48" i="6" s="1"/>
  <c r="M48" i="6"/>
  <c r="L48" i="6"/>
  <c r="F48" i="6"/>
  <c r="H48" i="6"/>
  <c r="J48" i="6"/>
  <c r="E62" i="19"/>
  <c r="G48" i="6"/>
  <c r="K48" i="6"/>
  <c r="G62" i="19"/>
  <c r="F62" i="19"/>
  <c r="N48" i="6"/>
  <c r="J62" i="19"/>
  <c r="I62" i="19"/>
  <c r="M62" i="19"/>
  <c r="K62" i="19"/>
  <c r="L62" i="19"/>
  <c r="I48" i="6"/>
  <c r="H62" i="19"/>
  <c r="B62" i="19" l="1"/>
  <c r="C48" i="6"/>
  <c r="D48" i="6" l="1"/>
  <c r="C62" i="19"/>
  <c r="D62" i="19"/>
  <c r="E48" i="6"/>
  <c r="N60" i="19" l="1"/>
  <c r="N62" i="19" s="1"/>
</calcChain>
</file>

<file path=xl/sharedStrings.xml><?xml version="1.0" encoding="utf-8"?>
<sst xmlns="http://schemas.openxmlformats.org/spreadsheetml/2006/main" count="719" uniqueCount="84">
  <si>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</si>
  <si>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</si>
  <si>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</si>
  <si>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</si>
  <si>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</si>
  <si>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</si>
  <si>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</si>
  <si>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Fogars de Montclús</t>
  </si>
  <si>
    <t>Granera</t>
  </si>
  <si>
    <t>Granollers</t>
  </si>
  <si>
    <t>Gualba</t>
  </si>
  <si>
    <t>Lliçà d'Amunt</t>
  </si>
  <si>
    <t>Lliçà de Vall</t>
  </si>
  <si>
    <t>Llinars del Vallès</t>
  </si>
  <si>
    <t>Martorelles</t>
  </si>
  <si>
    <t>Mollet del Vallès</t>
  </si>
  <si>
    <t>Montmeló</t>
  </si>
  <si>
    <t>Montornès</t>
  </si>
  <si>
    <t>Montseny</t>
  </si>
  <si>
    <t>Parets del Vallès</t>
  </si>
  <si>
    <t>Sant Celoni</t>
  </si>
  <si>
    <t>Tagamanent</t>
  </si>
  <si>
    <t>Vallgorguina</t>
  </si>
  <si>
    <t>Vallromanes</t>
  </si>
  <si>
    <t>Vilalba Sasserra</t>
  </si>
  <si>
    <t>Vilanova del Vallès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</si>
  <si>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</si>
  <si>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</si>
  <si>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</si>
  <si>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</si>
  <si>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</si>
  <si>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</si>
  <si>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</si>
  <si>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</si>
  <si>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</si>
  <si>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</si>
  <si>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</si>
  <si>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</si>
  <si>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</si>
  <si>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Ametlla del Vallès, L'</t>
  </si>
  <si>
    <t>Franqueses del Vallès, Les</t>
  </si>
  <si>
    <t>Garriga, La</t>
  </si>
  <si>
    <t>Llagosta, La</t>
  </si>
  <si>
    <t>Roca del Vallès, La</t>
  </si>
  <si>
    <t>Sant Antoni de Vilamajor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</si>
  <si>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</si>
  <si>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</si>
  <si>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</si>
  <si>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</si>
  <si>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</si>
  <si>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Eulàlia de Ronçana</t>
  </si>
  <si>
    <t>Santa Maria de Martorelles</t>
  </si>
  <si>
    <t>Santa Maria de Palautordera</t>
  </si>
  <si>
    <t>Àrees d'aportació i recollida Porta a porta d'Envasos</t>
  </si>
  <si>
    <t>Àrees d'aportació i recollida Porta a porta de Vidre</t>
  </si>
  <si>
    <t>Àrees d'aportació i recollida Porta a porta de RMO</t>
  </si>
  <si>
    <t>Àrees d'aportació i recollida Porta a porta de FORM</t>
  </si>
  <si>
    <t>Població</t>
  </si>
  <si>
    <t>Increment/Decrement</t>
  </si>
  <si>
    <t>Núm.</t>
  </si>
  <si>
    <t xml:space="preserve">Núm. </t>
  </si>
  <si>
    <t>Paper/Cartró</t>
  </si>
  <si>
    <t>Envasos</t>
  </si>
  <si>
    <t>Vidre</t>
  </si>
  <si>
    <t>RMO</t>
  </si>
  <si>
    <t>FORM</t>
  </si>
  <si>
    <t>Deixalleries</t>
  </si>
  <si>
    <t>Àrees d'aportació, recollida complementària i Porta a porta domiciliari</t>
  </si>
  <si>
    <t>Paper i Cartró - Porta a porta comercial, Mercat i papereres</t>
  </si>
  <si>
    <t>Xifres en quilos</t>
  </si>
  <si>
    <t>Centre Logístic</t>
  </si>
  <si>
    <t>TOTAL MENSUAL 2025</t>
  </si>
  <si>
    <t>Figaró-Montmany</t>
  </si>
  <si>
    <t>Cànoves i Samalús</t>
  </si>
  <si>
    <t>% 26-25</t>
  </si>
  <si>
    <r>
      <t xml:space="preserve">PAPER I CARTRÓ - 2026 </t>
    </r>
    <r>
      <rPr>
        <b/>
        <sz val="12"/>
        <color rgb="FFFF0000"/>
        <rFont val="Calibri"/>
        <family val="2"/>
        <scheme val="minor"/>
      </rPr>
      <t>(CODI LER 200101)</t>
    </r>
  </si>
  <si>
    <t>TOTAL MENSUAL 2026</t>
  </si>
  <si>
    <r>
      <t xml:space="preserve">ENVASOS - 2026 </t>
    </r>
    <r>
      <rPr>
        <b/>
        <sz val="12"/>
        <color rgb="FFFF0000"/>
        <rFont val="Calibri"/>
        <family val="2"/>
        <scheme val="minor"/>
      </rPr>
      <t>(CODI LER 200139)</t>
    </r>
  </si>
  <si>
    <r>
      <t xml:space="preserve">VIDRE - 2026 </t>
    </r>
    <r>
      <rPr>
        <b/>
        <sz val="12"/>
        <color rgb="FFFF0000"/>
        <rFont val="Calibri"/>
        <family val="2"/>
        <scheme val="minor"/>
      </rPr>
      <t>(CODI LER 150107)</t>
    </r>
  </si>
  <si>
    <t>ORGÀNICA - 2026</t>
  </si>
  <si>
    <r>
      <t>RMO - 2026</t>
    </r>
    <r>
      <rPr>
        <b/>
        <sz val="12"/>
        <color rgb="FFFF0000"/>
        <rFont val="Calibri"/>
        <family val="2"/>
        <scheme val="minor"/>
      </rPr>
      <t xml:space="preserve"> (CODI LER 200301)</t>
    </r>
  </si>
  <si>
    <r>
      <t xml:space="preserve">VERD - 2026 </t>
    </r>
    <r>
      <rPr>
        <b/>
        <sz val="12"/>
        <color rgb="FFFF0000"/>
        <rFont val="Calibri"/>
        <family val="2"/>
      </rPr>
      <t>(CODI LER 200201)</t>
    </r>
  </si>
  <si>
    <r>
      <t xml:space="preserve">VOLUMINOSOS - 2026 </t>
    </r>
    <r>
      <rPr>
        <b/>
        <sz val="12"/>
        <color rgb="FFFF0000"/>
        <rFont val="Calibri"/>
        <family val="2"/>
      </rPr>
      <t>(CODI LER 200307)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</si>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</sst>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0.0%"/>
    <numFmt numFmtId="170" formatCode="0.000"/>
    <numFmt numFmtId="171" formatCode="#,##0.000"/>
    <numFmt numFmtId="172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theme="1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7" fontId="12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4" fillId="0" borderId="0"/>
    <xf numFmtId="168" fontId="14" fillId="0" borderId="0"/>
    <xf numFmtId="168" fontId="14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3" fontId="4" fillId="0" borderId="10" xfId="0" applyNumberFormat="1" applyFont="1" applyBorder="1" applyAlignment="1" applyProtection="1">
      <alignment horizontal="center"/>
      <protection hidden="1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0" borderId="12" xfId="0" applyNumberFormat="1" applyFont="1" applyBorder="1" applyAlignment="1" applyProtection="1">
      <alignment horizontal="center"/>
      <protection hidden="1"/>
    </xf>
    <xf numFmtId="3" fontId="0" fillId="0" borderId="4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7" xfId="0" applyNumberFormat="1" applyBorder="1" applyAlignment="1" applyProtection="1">
      <alignment horizontal="center"/>
      <protection hidden="1"/>
    </xf>
    <xf numFmtId="3" fontId="0" fillId="0" borderId="13" xfId="0" applyNumberForma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3" fontId="0" fillId="0" borderId="22" xfId="0" applyNumberFormat="1" applyBorder="1" applyAlignment="1" applyProtection="1">
      <alignment horizontal="center"/>
      <protection hidden="1"/>
    </xf>
    <xf numFmtId="0" fontId="4" fillId="0" borderId="12" xfId="0" applyFont="1" applyBorder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3" fontId="4" fillId="0" borderId="19" xfId="0" applyNumberFormat="1" applyFont="1" applyBorder="1" applyAlignment="1" applyProtection="1">
      <alignment horizontal="center"/>
      <protection hidden="1"/>
    </xf>
    <xf numFmtId="3" fontId="7" fillId="0" borderId="17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3" fontId="7" fillId="0" borderId="20" xfId="0" applyNumberFormat="1" applyFont="1" applyBorder="1" applyAlignment="1" applyProtection="1">
      <alignment horizontal="center"/>
      <protection hidden="1"/>
    </xf>
    <xf numFmtId="3" fontId="7" fillId="0" borderId="29" xfId="0" applyNumberFormat="1" applyFon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0" fillId="0" borderId="31" xfId="0" applyNumberFormat="1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7" fillId="0" borderId="34" xfId="0" applyNumberFormat="1" applyFont="1" applyBorder="1" applyAlignment="1" applyProtection="1">
      <alignment horizontal="center"/>
      <protection hidden="1"/>
    </xf>
    <xf numFmtId="3" fontId="4" fillId="0" borderId="25" xfId="0" applyNumberFormat="1" applyFont="1" applyBorder="1" applyAlignment="1" applyProtection="1">
      <alignment horizontal="center"/>
      <protection hidden="1"/>
    </xf>
    <xf numFmtId="3" fontId="7" fillId="0" borderId="35" xfId="0" applyNumberFormat="1" applyFont="1" applyBorder="1" applyAlignment="1" applyProtection="1">
      <alignment horizontal="center"/>
      <protection hidden="1"/>
    </xf>
    <xf numFmtId="3" fontId="0" fillId="0" borderId="36" xfId="0" applyNumberFormat="1" applyBorder="1" applyAlignment="1" applyProtection="1">
      <alignment horizontal="center"/>
      <protection hidden="1"/>
    </xf>
    <xf numFmtId="3" fontId="7" fillId="0" borderId="37" xfId="0" applyNumberFormat="1" applyFont="1" applyBorder="1" applyAlignment="1" applyProtection="1">
      <alignment horizontal="center"/>
      <protection hidden="1"/>
    </xf>
    <xf numFmtId="3" fontId="4" fillId="0" borderId="24" xfId="0" applyNumberFormat="1" applyFont="1" applyBorder="1" applyAlignment="1" applyProtection="1">
      <alignment horizontal="center"/>
      <protection hidden="1"/>
    </xf>
    <xf numFmtId="3" fontId="0" fillId="0" borderId="30" xfId="0" applyNumberFormat="1" applyBorder="1" applyAlignment="1" applyProtection="1">
      <alignment horizontal="center"/>
      <protection hidden="1"/>
    </xf>
    <xf numFmtId="3" fontId="7" fillId="0" borderId="38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7" fillId="0" borderId="37" xfId="0" applyFont="1" applyBorder="1" applyAlignment="1" applyProtection="1">
      <alignment horizontal="left"/>
      <protection hidden="1"/>
    </xf>
    <xf numFmtId="3" fontId="0" fillId="0" borderId="42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/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12" applyFont="1"/>
    <xf numFmtId="0" fontId="12" fillId="0" borderId="0" xfId="12"/>
    <xf numFmtId="0" fontId="11" fillId="0" borderId="0" xfId="12" applyFont="1"/>
    <xf numFmtId="2" fontId="12" fillId="0" borderId="0" xfId="12" applyNumberFormat="1"/>
    <xf numFmtId="3" fontId="12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0" fontId="4" fillId="0" borderId="47" xfId="0" applyFont="1" applyBorder="1" applyAlignment="1" applyProtection="1">
      <alignment horizontal="left"/>
      <protection hidden="1"/>
    </xf>
    <xf numFmtId="9" fontId="0" fillId="0" borderId="0" xfId="11" applyFont="1" applyAlignment="1" applyProtection="1">
      <alignment horizontal="center"/>
      <protection hidden="1"/>
    </xf>
    <xf numFmtId="169" fontId="15" fillId="0" borderId="22" xfId="11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16" fillId="0" borderId="12" xfId="0" applyFont="1" applyBorder="1" applyAlignment="1" applyProtection="1">
      <alignment horizontal="left"/>
      <protection hidden="1"/>
    </xf>
    <xf numFmtId="3" fontId="4" fillId="0" borderId="31" xfId="0" applyNumberFormat="1" applyFont="1" applyBorder="1" applyAlignment="1" applyProtection="1">
      <alignment horizontal="center"/>
      <protection hidden="1"/>
    </xf>
    <xf numFmtId="3" fontId="0" fillId="0" borderId="51" xfId="0" applyNumberFormat="1" applyBorder="1" applyAlignment="1" applyProtection="1">
      <alignment horizontal="center"/>
      <protection hidden="1"/>
    </xf>
    <xf numFmtId="3" fontId="0" fillId="0" borderId="53" xfId="0" applyNumberFormat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0" fontId="0" fillId="0" borderId="54" xfId="0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left"/>
      <protection hidden="1"/>
    </xf>
    <xf numFmtId="3" fontId="0" fillId="0" borderId="56" xfId="0" applyNumberFormat="1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left"/>
      <protection hidden="1"/>
    </xf>
    <xf numFmtId="0" fontId="0" fillId="0" borderId="58" xfId="0" applyBorder="1" applyAlignment="1" applyProtection="1">
      <alignment horizontal="left"/>
      <protection hidden="1"/>
    </xf>
    <xf numFmtId="3" fontId="4" fillId="0" borderId="47" xfId="0" applyNumberFormat="1" applyFon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left"/>
      <protection hidden="1"/>
    </xf>
    <xf numFmtId="3" fontId="6" fillId="0" borderId="53" xfId="0" applyNumberFormat="1" applyFont="1" applyBorder="1" applyAlignment="1" applyProtection="1">
      <alignment horizontal="center"/>
      <protection hidden="1"/>
    </xf>
    <xf numFmtId="3" fontId="12" fillId="0" borderId="49" xfId="0" applyNumberFormat="1" applyFont="1" applyBorder="1" applyAlignment="1">
      <alignment horizontal="center"/>
    </xf>
    <xf numFmtId="3" fontId="3" fillId="0" borderId="26" xfId="0" applyNumberFormat="1" applyFont="1" applyBorder="1" applyAlignment="1" applyProtection="1">
      <alignment horizontal="center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15" xfId="0" applyNumberFormat="1" applyFont="1" applyBorder="1" applyAlignment="1" applyProtection="1">
      <alignment horizontal="center"/>
      <protection hidden="1"/>
    </xf>
    <xf numFmtId="3" fontId="3" fillId="0" borderId="6" xfId="0" applyNumberFormat="1" applyFont="1" applyBorder="1" applyAlignment="1" applyProtection="1">
      <alignment horizontal="center"/>
      <protection hidden="1"/>
    </xf>
    <xf numFmtId="3" fontId="11" fillId="0" borderId="60" xfId="0" applyNumberFormat="1" applyFont="1" applyBorder="1" applyAlignment="1">
      <alignment horizontal="center"/>
    </xf>
    <xf numFmtId="3" fontId="11" fillId="0" borderId="61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0" fillId="0" borderId="12" xfId="0" applyBorder="1"/>
    <xf numFmtId="3" fontId="11" fillId="0" borderId="62" xfId="0" applyNumberFormat="1" applyFont="1" applyBorder="1" applyAlignment="1">
      <alignment horizontal="center"/>
    </xf>
    <xf numFmtId="0" fontId="12" fillId="0" borderId="47" xfId="12" applyBorder="1"/>
    <xf numFmtId="3" fontId="11" fillId="0" borderId="47" xfId="12" applyNumberFormat="1" applyFont="1" applyBorder="1" applyAlignment="1">
      <alignment horizontal="center"/>
    </xf>
    <xf numFmtId="0" fontId="11" fillId="0" borderId="12" xfId="12" applyFont="1" applyBorder="1"/>
    <xf numFmtId="3" fontId="11" fillId="0" borderId="59" xfId="12" applyNumberFormat="1" applyFont="1" applyBorder="1" applyAlignment="1">
      <alignment horizontal="center"/>
    </xf>
    <xf numFmtId="169" fontId="16" fillId="0" borderId="9" xfId="11" applyNumberFormat="1" applyFont="1" applyFill="1" applyBorder="1" applyAlignment="1" applyProtection="1">
      <alignment horizontal="center"/>
      <protection hidden="1"/>
    </xf>
    <xf numFmtId="169" fontId="16" fillId="0" borderId="10" xfId="11" applyNumberFormat="1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/>
      <protection hidden="1"/>
    </xf>
    <xf numFmtId="0" fontId="9" fillId="2" borderId="63" xfId="0" applyFont="1" applyFill="1" applyBorder="1"/>
    <xf numFmtId="0" fontId="0" fillId="0" borderId="64" xfId="0" applyBorder="1" applyAlignment="1">
      <alignment horizontal="left"/>
    </xf>
    <xf numFmtId="3" fontId="9" fillId="2" borderId="63" xfId="0" applyNumberFormat="1" applyFont="1" applyFill="1" applyBorder="1" applyAlignment="1" applyProtection="1">
      <alignment horizontal="center"/>
      <protection hidden="1"/>
    </xf>
    <xf numFmtId="3" fontId="12" fillId="0" borderId="65" xfId="0" applyNumberFormat="1" applyFont="1" applyBorder="1" applyAlignment="1" applyProtection="1">
      <alignment horizontal="center"/>
      <protection hidden="1"/>
    </xf>
    <xf numFmtId="3" fontId="12" fillId="0" borderId="64" xfId="0" applyNumberFormat="1" applyFont="1" applyBorder="1" applyAlignment="1" applyProtection="1">
      <alignment horizontal="center"/>
      <protection hidden="1"/>
    </xf>
    <xf numFmtId="3" fontId="9" fillId="2" borderId="67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3" fontId="9" fillId="2" borderId="69" xfId="0" applyNumberFormat="1" applyFont="1" applyFill="1" applyBorder="1" applyAlignment="1">
      <alignment horizontal="center"/>
    </xf>
    <xf numFmtId="3" fontId="12" fillId="0" borderId="70" xfId="0" applyNumberFormat="1" applyFont="1" applyBorder="1" applyAlignment="1">
      <alignment horizontal="center"/>
    </xf>
    <xf numFmtId="3" fontId="12" fillId="0" borderId="71" xfId="0" applyNumberFormat="1" applyFont="1" applyBorder="1" applyAlignment="1">
      <alignment horizontal="center"/>
    </xf>
    <xf numFmtId="3" fontId="12" fillId="0" borderId="72" xfId="0" applyNumberFormat="1" applyFont="1" applyBorder="1" applyAlignment="1">
      <alignment horizontal="center"/>
    </xf>
    <xf numFmtId="3" fontId="4" fillId="0" borderId="66" xfId="0" applyNumberFormat="1" applyFont="1" applyBorder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0" xfId="0" applyBorder="1" applyAlignment="1">
      <alignment horizontal="left"/>
    </xf>
    <xf numFmtId="3" fontId="11" fillId="0" borderId="76" xfId="12" applyNumberFormat="1" applyFont="1" applyBorder="1" applyAlignment="1">
      <alignment horizontal="center"/>
    </xf>
    <xf numFmtId="3" fontId="12" fillId="0" borderId="4" xfId="12" applyNumberFormat="1" applyBorder="1" applyAlignment="1">
      <alignment horizontal="center"/>
    </xf>
    <xf numFmtId="3" fontId="12" fillId="0" borderId="6" xfId="12" applyNumberFormat="1" applyBorder="1" applyAlignment="1">
      <alignment horizontal="center"/>
    </xf>
    <xf numFmtId="3" fontId="11" fillId="0" borderId="29" xfId="12" applyNumberFormat="1" applyFont="1" applyBorder="1" applyAlignment="1">
      <alignment horizontal="center"/>
    </xf>
    <xf numFmtId="3" fontId="12" fillId="0" borderId="26" xfId="12" applyNumberFormat="1" applyBorder="1" applyAlignment="1">
      <alignment horizontal="center"/>
    </xf>
    <xf numFmtId="3" fontId="12" fillId="0" borderId="27" xfId="12" applyNumberFormat="1" applyBorder="1" applyAlignment="1">
      <alignment horizontal="center"/>
    </xf>
    <xf numFmtId="3" fontId="11" fillId="0" borderId="77" xfId="12" applyNumberFormat="1" applyFont="1" applyBorder="1" applyAlignment="1">
      <alignment horizontal="center"/>
    </xf>
    <xf numFmtId="3" fontId="12" fillId="0" borderId="39" xfId="12" applyNumberFormat="1" applyBorder="1" applyAlignment="1">
      <alignment horizontal="center"/>
    </xf>
    <xf numFmtId="3" fontId="12" fillId="0" borderId="75" xfId="12" applyNumberFormat="1" applyBorder="1" applyAlignment="1">
      <alignment horizontal="center"/>
    </xf>
    <xf numFmtId="0" fontId="12" fillId="0" borderId="56" xfId="12" applyBorder="1" applyAlignment="1">
      <alignment horizontal="left"/>
    </xf>
    <xf numFmtId="0" fontId="12" fillId="0" borderId="13" xfId="12" applyBorder="1" applyAlignment="1">
      <alignment horizontal="left"/>
    </xf>
    <xf numFmtId="0" fontId="4" fillId="0" borderId="0" xfId="0" applyFont="1"/>
    <xf numFmtId="3" fontId="17" fillId="0" borderId="79" xfId="0" applyNumberFormat="1" applyFont="1" applyBorder="1" applyAlignment="1">
      <alignment horizontal="center"/>
    </xf>
    <xf numFmtId="3" fontId="17" fillId="0" borderId="78" xfId="0" applyNumberFormat="1" applyFont="1" applyBorder="1" applyAlignment="1">
      <alignment horizontal="center"/>
    </xf>
    <xf numFmtId="3" fontId="9" fillId="3" borderId="24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/>
    </xf>
    <xf numFmtId="3" fontId="0" fillId="0" borderId="80" xfId="0" applyNumberFormat="1" applyBorder="1" applyAlignment="1">
      <alignment horizontal="center"/>
    </xf>
    <xf numFmtId="3" fontId="12" fillId="0" borderId="80" xfId="12" applyNumberFormat="1" applyBorder="1" applyAlignment="1">
      <alignment horizontal="center"/>
    </xf>
    <xf numFmtId="3" fontId="0" fillId="0" borderId="15" xfId="0" applyNumberFormat="1" applyBorder="1" applyAlignment="1" applyProtection="1">
      <alignment horizontal="center"/>
      <protection hidden="1"/>
    </xf>
    <xf numFmtId="3" fontId="9" fillId="3" borderId="25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0" fillId="0" borderId="79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9" fillId="3" borderId="21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0" fillId="0" borderId="79" xfId="0" applyNumberFormat="1" applyBorder="1" applyAlignment="1" applyProtection="1">
      <alignment horizontal="center"/>
      <protection hidden="1"/>
    </xf>
    <xf numFmtId="3" fontId="0" fillId="0" borderId="78" xfId="0" applyNumberFormat="1" applyBorder="1" applyAlignment="1" applyProtection="1">
      <alignment horizontal="center"/>
      <protection hidden="1"/>
    </xf>
    <xf numFmtId="3" fontId="17" fillId="0" borderId="79" xfId="0" applyNumberFormat="1" applyFont="1" applyBorder="1" applyAlignment="1" applyProtection="1">
      <alignment horizontal="center"/>
      <protection hidden="1"/>
    </xf>
    <xf numFmtId="3" fontId="17" fillId="0" borderId="78" xfId="0" applyNumberFormat="1" applyFont="1" applyBorder="1" applyAlignment="1" applyProtection="1">
      <alignment horizontal="center"/>
      <protection hidden="1"/>
    </xf>
    <xf numFmtId="10" fontId="4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5" fillId="0" borderId="78" xfId="0" applyNumberFormat="1" applyFont="1" applyBorder="1" applyAlignment="1">
      <alignment horizontal="center"/>
    </xf>
    <xf numFmtId="3" fontId="4" fillId="0" borderId="78" xfId="0" applyNumberFormat="1" applyFont="1" applyBorder="1" applyAlignment="1" applyProtection="1">
      <alignment horizontal="center"/>
      <protection hidden="1"/>
    </xf>
    <xf numFmtId="3" fontId="4" fillId="0" borderId="78" xfId="0" applyNumberFormat="1" applyFont="1" applyBorder="1" applyAlignment="1">
      <alignment horizontal="center"/>
    </xf>
    <xf numFmtId="3" fontId="15" fillId="0" borderId="78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right"/>
    </xf>
    <xf numFmtId="3" fontId="0" fillId="0" borderId="9" xfId="0" applyNumberFormat="1" applyBorder="1" applyAlignment="1" applyProtection="1">
      <alignment horizontal="center"/>
      <protection hidden="1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82" xfId="0" applyNumberFormat="1" applyBorder="1" applyAlignment="1" applyProtection="1">
      <alignment horizontal="center"/>
      <protection hidden="1"/>
    </xf>
    <xf numFmtId="0" fontId="0" fillId="0" borderId="83" xfId="0" applyBorder="1" applyAlignment="1" applyProtection="1">
      <alignment horizontal="left"/>
      <protection hidden="1"/>
    </xf>
    <xf numFmtId="3" fontId="0" fillId="0" borderId="84" xfId="0" applyNumberFormat="1" applyBorder="1" applyAlignment="1" applyProtection="1">
      <alignment horizontal="center"/>
      <protection hidden="1"/>
    </xf>
    <xf numFmtId="3" fontId="0" fillId="0" borderId="85" xfId="0" applyNumberFormat="1" applyBorder="1" applyAlignment="1" applyProtection="1">
      <alignment horizontal="center"/>
      <protection hidden="1"/>
    </xf>
    <xf numFmtId="3" fontId="0" fillId="0" borderId="74" xfId="0" applyNumberFormat="1" applyBorder="1" applyAlignment="1" applyProtection="1">
      <alignment horizontal="center"/>
      <protection hidden="1"/>
    </xf>
    <xf numFmtId="3" fontId="0" fillId="0" borderId="86" xfId="0" applyNumberFormat="1" applyBorder="1" applyAlignment="1" applyProtection="1">
      <alignment horizontal="center"/>
      <protection hidden="1"/>
    </xf>
    <xf numFmtId="0" fontId="19" fillId="0" borderId="0" xfId="0" applyFont="1"/>
    <xf numFmtId="4" fontId="19" fillId="0" borderId="0" xfId="0" applyNumberFormat="1" applyFont="1"/>
    <xf numFmtId="4" fontId="20" fillId="0" borderId="0" xfId="0" applyNumberFormat="1" applyFont="1"/>
    <xf numFmtId="4" fontId="0" fillId="0" borderId="0" xfId="0" applyNumberFormat="1"/>
    <xf numFmtId="0" fontId="7" fillId="0" borderId="12" xfId="0" applyFont="1" applyBorder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3" fontId="0" fillId="0" borderId="9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12" fillId="0" borderId="47" xfId="12" applyNumberFormat="1" applyBorder="1" applyAlignment="1">
      <alignment horizontal="center"/>
    </xf>
    <xf numFmtId="3" fontId="17" fillId="0" borderId="6" xfId="0" applyNumberFormat="1" applyFont="1" applyBorder="1" applyAlignment="1" applyProtection="1">
      <alignment horizontal="center"/>
      <protection hidden="1"/>
    </xf>
    <xf numFmtId="3" fontId="17" fillId="0" borderId="32" xfId="0" applyNumberFormat="1" applyFont="1" applyBorder="1" applyAlignment="1" applyProtection="1">
      <alignment horizontal="center"/>
      <protection hidden="1"/>
    </xf>
    <xf numFmtId="3" fontId="0" fillId="0" borderId="91" xfId="0" applyNumberFormat="1" applyBorder="1" applyAlignment="1" applyProtection="1">
      <alignment horizontal="center"/>
      <protection hidden="1"/>
    </xf>
    <xf numFmtId="3" fontId="17" fillId="0" borderId="43" xfId="0" applyNumberFormat="1" applyFont="1" applyBorder="1" applyAlignment="1" applyProtection="1">
      <alignment horizontal="center"/>
      <protection hidden="1"/>
    </xf>
    <xf numFmtId="3" fontId="17" fillId="0" borderId="31" xfId="0" applyNumberFormat="1" applyFont="1" applyBorder="1" applyAlignment="1" applyProtection="1">
      <alignment horizontal="center"/>
      <protection hidden="1"/>
    </xf>
    <xf numFmtId="3" fontId="0" fillId="0" borderId="92" xfId="0" applyNumberFormat="1" applyBorder="1" applyAlignment="1" applyProtection="1">
      <alignment horizontal="center"/>
      <protection hidden="1"/>
    </xf>
    <xf numFmtId="3" fontId="12" fillId="0" borderId="31" xfId="12" applyNumberFormat="1" applyBorder="1" applyAlignment="1">
      <alignment horizontal="center"/>
    </xf>
    <xf numFmtId="3" fontId="11" fillId="0" borderId="93" xfId="12" applyNumberFormat="1" applyFont="1" applyBorder="1" applyAlignment="1">
      <alignment horizontal="center"/>
    </xf>
    <xf numFmtId="3" fontId="11" fillId="0" borderId="61" xfId="12" applyNumberFormat="1" applyFont="1" applyBorder="1" applyAlignment="1">
      <alignment horizontal="center"/>
    </xf>
    <xf numFmtId="3" fontId="12" fillId="0" borderId="32" xfId="12" applyNumberFormat="1" applyBorder="1" applyAlignment="1">
      <alignment horizontal="center"/>
    </xf>
    <xf numFmtId="169" fontId="15" fillId="0" borderId="33" xfId="11" applyNumberFormat="1" applyFont="1" applyBorder="1" applyAlignment="1" applyProtection="1">
      <alignment horizontal="center"/>
      <protection hidden="1"/>
    </xf>
    <xf numFmtId="169" fontId="15" fillId="0" borderId="50" xfId="11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2" applyAlignment="1">
      <alignment horizontal="center"/>
    </xf>
    <xf numFmtId="172" fontId="0" fillId="0" borderId="0" xfId="26" applyNumberFormat="1" applyFont="1" applyProtection="1">
      <protection hidden="1"/>
    </xf>
    <xf numFmtId="3" fontId="0" fillId="0" borderId="44" xfId="0" applyNumberFormat="1" applyBorder="1" applyAlignment="1" applyProtection="1">
      <alignment horizontal="center"/>
      <protection locked="0"/>
    </xf>
    <xf numFmtId="3" fontId="0" fillId="0" borderId="42" xfId="0" applyNumberFormat="1" applyBorder="1" applyAlignment="1" applyProtection="1">
      <alignment horizontal="center"/>
      <protection locked="0"/>
    </xf>
    <xf numFmtId="3" fontId="0" fillId="0" borderId="45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left"/>
      <protection hidden="1"/>
    </xf>
    <xf numFmtId="3" fontId="0" fillId="0" borderId="6" xfId="7" applyNumberFormat="1" applyFon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9" fontId="15" fillId="0" borderId="9" xfId="11" applyNumberFormat="1" applyFont="1" applyBorder="1" applyAlignment="1" applyProtection="1">
      <alignment horizontal="center"/>
      <protection hidden="1"/>
    </xf>
    <xf numFmtId="169" fontId="15" fillId="0" borderId="10" xfId="11" applyNumberFormat="1" applyFont="1" applyBorder="1" applyAlignment="1" applyProtection="1">
      <alignment horizontal="center"/>
      <protection hidden="1"/>
    </xf>
    <xf numFmtId="169" fontId="15" fillId="0" borderId="25" xfId="11" applyNumberFormat="1" applyFont="1" applyBorder="1" applyAlignment="1" applyProtection="1">
      <alignment horizontal="center"/>
      <protection hidden="1"/>
    </xf>
    <xf numFmtId="169" fontId="15" fillId="0" borderId="12" xfId="11" applyNumberFormat="1" applyFont="1" applyBorder="1" applyAlignment="1" applyProtection="1">
      <alignment horizontal="center"/>
      <protection hidden="1"/>
    </xf>
    <xf numFmtId="3" fontId="0" fillId="0" borderId="0" xfId="0" applyNumberFormat="1"/>
    <xf numFmtId="3" fontId="7" fillId="0" borderId="24" xfId="0" applyNumberFormat="1" applyFont="1" applyBorder="1" applyAlignment="1" applyProtection="1">
      <alignment horizontal="center"/>
      <protection hidden="1"/>
    </xf>
    <xf numFmtId="3" fontId="7" fillId="0" borderId="10" xfId="0" applyNumberFormat="1" applyFont="1" applyBorder="1" applyAlignment="1" applyProtection="1">
      <alignment horizontal="center"/>
      <protection hidden="1"/>
    </xf>
    <xf numFmtId="3" fontId="0" fillId="0" borderId="95" xfId="0" applyNumberFormat="1" applyBorder="1" applyAlignment="1" applyProtection="1">
      <alignment horizontal="center"/>
      <protection hidden="1"/>
    </xf>
    <xf numFmtId="169" fontId="16" fillId="0" borderId="25" xfId="11" applyNumberFormat="1" applyFont="1" applyFill="1" applyBorder="1" applyAlignment="1" applyProtection="1">
      <alignment horizontal="center"/>
      <protection hidden="1"/>
    </xf>
    <xf numFmtId="10" fontId="16" fillId="0" borderId="12" xfId="11" applyNumberFormat="1" applyFont="1" applyFill="1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/>
      <protection hidden="1"/>
    </xf>
    <xf numFmtId="3" fontId="4" fillId="0" borderId="29" xfId="0" applyNumberFormat="1" applyFont="1" applyBorder="1" applyAlignment="1" applyProtection="1">
      <alignment horizontal="center"/>
      <protection hidden="1"/>
    </xf>
    <xf numFmtId="3" fontId="3" fillId="0" borderId="96" xfId="0" applyNumberFormat="1" applyFont="1" applyBorder="1" applyAlignment="1" applyProtection="1">
      <alignment horizontal="center"/>
      <protection hidden="1"/>
    </xf>
    <xf numFmtId="3" fontId="3" fillId="0" borderId="22" xfId="0" applyNumberFormat="1" applyFont="1" applyBorder="1" applyAlignment="1" applyProtection="1">
      <alignment horizontal="center"/>
      <protection hidden="1"/>
    </xf>
    <xf numFmtId="3" fontId="3" fillId="0" borderId="33" xfId="0" applyNumberFormat="1" applyFon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0" fillId="0" borderId="52" xfId="0" applyNumberFormat="1" applyBorder="1" applyAlignment="1" applyProtection="1">
      <alignment horizontal="center"/>
      <protection hidden="1"/>
    </xf>
    <xf numFmtId="3" fontId="0" fillId="0" borderId="98" xfId="0" applyNumberFormat="1" applyBorder="1" applyAlignment="1" applyProtection="1">
      <alignment horizontal="center"/>
      <protection locked="0"/>
    </xf>
    <xf numFmtId="3" fontId="0" fillId="0" borderId="98" xfId="0" applyNumberFormat="1" applyBorder="1" applyAlignment="1" applyProtection="1">
      <alignment horizontal="center"/>
      <protection hidden="1"/>
    </xf>
    <xf numFmtId="3" fontId="0" fillId="0" borderId="99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locked="0"/>
    </xf>
    <xf numFmtId="3" fontId="0" fillId="0" borderId="100" xfId="0" applyNumberFormat="1" applyBorder="1" applyAlignment="1" applyProtection="1">
      <alignment horizontal="center"/>
      <protection hidden="1"/>
    </xf>
    <xf numFmtId="3" fontId="12" fillId="0" borderId="101" xfId="0" applyNumberFormat="1" applyFont="1" applyBorder="1" applyAlignment="1">
      <alignment horizontal="center"/>
    </xf>
    <xf numFmtId="3" fontId="12" fillId="0" borderId="102" xfId="0" applyNumberFormat="1" applyFont="1" applyBorder="1" applyAlignment="1">
      <alignment horizontal="center"/>
    </xf>
    <xf numFmtId="0" fontId="4" fillId="0" borderId="19" xfId="0" applyFont="1" applyBorder="1"/>
    <xf numFmtId="3" fontId="4" fillId="0" borderId="11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94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12" fillId="0" borderId="103" xfId="0" applyNumberFormat="1" applyFont="1" applyBorder="1" applyAlignment="1">
      <alignment horizontal="center"/>
    </xf>
    <xf numFmtId="3" fontId="12" fillId="0" borderId="13" xfId="12" applyNumberFormat="1" applyBorder="1" applyAlignment="1">
      <alignment horizontal="center"/>
    </xf>
    <xf numFmtId="3" fontId="12" fillId="0" borderId="64" xfId="0" applyNumberFormat="1" applyFont="1" applyBorder="1" applyAlignment="1">
      <alignment horizontal="center"/>
    </xf>
    <xf numFmtId="0" fontId="12" fillId="0" borderId="90" xfId="12" applyBorder="1"/>
    <xf numFmtId="3" fontId="0" fillId="0" borderId="81" xfId="0" applyNumberFormat="1" applyBorder="1" applyAlignment="1">
      <alignment horizontal="center"/>
    </xf>
    <xf numFmtId="3" fontId="0" fillId="0" borderId="89" xfId="0" applyNumberFormat="1" applyBorder="1" applyAlignment="1">
      <alignment horizontal="center"/>
    </xf>
    <xf numFmtId="3" fontId="3" fillId="0" borderId="56" xfId="0" applyNumberFormat="1" applyFont="1" applyBorder="1" applyAlignment="1" applyProtection="1">
      <alignment horizontal="center"/>
      <protection hidden="1"/>
    </xf>
    <xf numFmtId="3" fontId="3" fillId="0" borderId="13" xfId="0" applyNumberFormat="1" applyFont="1" applyBorder="1" applyAlignment="1" applyProtection="1">
      <alignment horizontal="center"/>
      <protection hidden="1"/>
    </xf>
    <xf numFmtId="169" fontId="16" fillId="0" borderId="11" xfId="11" applyNumberFormat="1" applyFont="1" applyFill="1" applyBorder="1" applyAlignment="1" applyProtection="1">
      <alignment horizontal="center"/>
      <protection hidden="1"/>
    </xf>
    <xf numFmtId="3" fontId="0" fillId="0" borderId="87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107" xfId="0" applyBorder="1" applyAlignment="1" applyProtection="1">
      <alignment horizontal="left"/>
      <protection hidden="1"/>
    </xf>
    <xf numFmtId="3" fontId="0" fillId="0" borderId="14" xfId="0" applyNumberFormat="1" applyBorder="1" applyAlignment="1" applyProtection="1">
      <alignment horizontal="center"/>
      <protection hidden="1"/>
    </xf>
    <xf numFmtId="3" fontId="0" fillId="0" borderId="12" xfId="0" applyNumberFormat="1" applyBorder="1" applyAlignment="1" applyProtection="1">
      <alignment horizontal="center"/>
      <protection hidden="1"/>
    </xf>
    <xf numFmtId="0" fontId="0" fillId="0" borderId="108" xfId="0" applyBorder="1" applyAlignment="1" applyProtection="1">
      <alignment horizontal="left"/>
      <protection hidden="1"/>
    </xf>
    <xf numFmtId="3" fontId="0" fillId="0" borderId="109" xfId="0" applyNumberFormat="1" applyBorder="1" applyAlignment="1" applyProtection="1">
      <alignment horizontal="center"/>
      <protection hidden="1"/>
    </xf>
    <xf numFmtId="3" fontId="0" fillId="0" borderId="110" xfId="0" applyNumberFormat="1" applyBorder="1" applyAlignment="1" applyProtection="1">
      <alignment horizontal="center"/>
      <protection hidden="1"/>
    </xf>
    <xf numFmtId="3" fontId="3" fillId="0" borderId="23" xfId="0" applyNumberFormat="1" applyFont="1" applyBorder="1" applyAlignment="1" applyProtection="1">
      <alignment horizontal="center"/>
      <protection hidden="1"/>
    </xf>
    <xf numFmtId="3" fontId="3" fillId="0" borderId="16" xfId="0" applyNumberFormat="1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3" fontId="3" fillId="0" borderId="94" xfId="0" applyNumberFormat="1" applyFont="1" applyBorder="1" applyAlignment="1" applyProtection="1">
      <alignment horizontal="center"/>
      <protection hidden="1"/>
    </xf>
    <xf numFmtId="0" fontId="0" fillId="0" borderId="111" xfId="0" applyBorder="1" applyAlignment="1">
      <alignment horizontal="left"/>
    </xf>
    <xf numFmtId="3" fontId="12" fillId="0" borderId="14" xfId="0" applyNumberFormat="1" applyFont="1" applyBorder="1" applyAlignment="1" applyProtection="1">
      <alignment horizontal="center"/>
      <protection hidden="1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3" fontId="12" fillId="0" borderId="22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11" fillId="0" borderId="90" xfId="0" applyNumberFormat="1" applyFont="1" applyBorder="1" applyAlignment="1">
      <alignment horizontal="center"/>
    </xf>
    <xf numFmtId="0" fontId="11" fillId="0" borderId="37" xfId="0" applyFont="1" applyBorder="1"/>
    <xf numFmtId="3" fontId="4" fillId="0" borderId="21" xfId="0" applyNumberFormat="1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left"/>
      <protection hidden="1"/>
    </xf>
    <xf numFmtId="169" fontId="15" fillId="0" borderId="112" xfId="11" applyNumberFormat="1" applyFont="1" applyBorder="1" applyAlignment="1" applyProtection="1">
      <alignment horizontal="center"/>
      <protection hidden="1"/>
    </xf>
    <xf numFmtId="169" fontId="15" fillId="0" borderId="105" xfId="11" applyNumberFormat="1" applyFont="1" applyBorder="1" applyAlignment="1" applyProtection="1">
      <alignment horizontal="center"/>
      <protection hidden="1"/>
    </xf>
    <xf numFmtId="0" fontId="0" fillId="0" borderId="106" xfId="0" applyBorder="1" applyAlignment="1" applyProtection="1">
      <alignment horizontal="left"/>
      <protection hidden="1"/>
    </xf>
    <xf numFmtId="3" fontId="0" fillId="0" borderId="114" xfId="0" applyNumberFormat="1" applyBorder="1" applyAlignment="1" applyProtection="1">
      <alignment horizontal="center"/>
      <protection hidden="1"/>
    </xf>
    <xf numFmtId="3" fontId="0" fillId="0" borderId="60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left"/>
      <protection hidden="1"/>
    </xf>
    <xf numFmtId="3" fontId="0" fillId="0" borderId="59" xfId="0" applyNumberFormat="1" applyBorder="1" applyAlignment="1" applyProtection="1">
      <alignment horizontal="center"/>
      <protection hidden="1"/>
    </xf>
    <xf numFmtId="0" fontId="7" fillId="0" borderId="104" xfId="0" applyFont="1" applyBorder="1" applyAlignment="1" applyProtection="1">
      <alignment horizontal="left"/>
      <protection hidden="1"/>
    </xf>
    <xf numFmtId="3" fontId="0" fillId="0" borderId="73" xfId="0" applyNumberFormat="1" applyBorder="1" applyAlignment="1" applyProtection="1">
      <alignment horizontal="center"/>
      <protection hidden="1"/>
    </xf>
    <xf numFmtId="3" fontId="0" fillId="0" borderId="115" xfId="0" applyNumberFormat="1" applyBorder="1" applyAlignment="1" applyProtection="1">
      <alignment horizontal="center"/>
      <protection hidden="1"/>
    </xf>
    <xf numFmtId="3" fontId="0" fillId="0" borderId="37" xfId="0" applyNumberFormat="1" applyBorder="1" applyAlignment="1" applyProtection="1">
      <alignment horizontal="center"/>
      <protection hidden="1"/>
    </xf>
    <xf numFmtId="3" fontId="0" fillId="0" borderId="116" xfId="0" applyNumberFormat="1" applyBorder="1" applyAlignment="1" applyProtection="1">
      <alignment horizontal="center"/>
      <protection hidden="1"/>
    </xf>
    <xf numFmtId="0" fontId="3" fillId="0" borderId="117" xfId="0" applyFont="1" applyBorder="1" applyAlignment="1" applyProtection="1">
      <alignment horizontal="left"/>
      <protection hidden="1"/>
    </xf>
    <xf numFmtId="3" fontId="3" fillId="0" borderId="88" xfId="0" applyNumberFormat="1" applyFont="1" applyBorder="1" applyAlignment="1" applyProtection="1">
      <alignment horizontal="center"/>
      <protection hidden="1"/>
    </xf>
    <xf numFmtId="3" fontId="3" fillId="0" borderId="31" xfId="0" applyNumberFormat="1" applyFont="1" applyBorder="1" applyAlignment="1" applyProtection="1">
      <alignment horizontal="center"/>
      <protection hidden="1"/>
    </xf>
    <xf numFmtId="3" fontId="3" fillId="0" borderId="118" xfId="0" applyNumberFormat="1" applyFont="1" applyBorder="1" applyAlignment="1" applyProtection="1">
      <alignment horizontal="center"/>
      <protection hidden="1"/>
    </xf>
    <xf numFmtId="3" fontId="3" fillId="0" borderId="36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left"/>
      <protection hidden="1"/>
    </xf>
    <xf numFmtId="3" fontId="3" fillId="0" borderId="9" xfId="0" applyNumberFormat="1" applyFont="1" applyBorder="1" applyAlignment="1" applyProtection="1">
      <alignment horizontal="center"/>
      <protection hidden="1"/>
    </xf>
    <xf numFmtId="3" fontId="12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3" fontId="12" fillId="0" borderId="67" xfId="0" applyNumberFormat="1" applyFont="1" applyBorder="1" applyAlignment="1">
      <alignment horizontal="center"/>
    </xf>
    <xf numFmtId="3" fontId="12" fillId="0" borderId="68" xfId="0" applyNumberFormat="1" applyFont="1" applyBorder="1" applyAlignment="1">
      <alignment horizontal="center"/>
    </xf>
    <xf numFmtId="3" fontId="23" fillId="0" borderId="68" xfId="0" applyNumberFormat="1" applyFont="1" applyBorder="1" applyAlignment="1">
      <alignment horizontal="center"/>
    </xf>
    <xf numFmtId="3" fontId="12" fillId="0" borderId="69" xfId="0" applyNumberFormat="1" applyFont="1" applyBorder="1" applyAlignment="1">
      <alignment horizontal="center"/>
    </xf>
    <xf numFmtId="169" fontId="16" fillId="0" borderId="12" xfId="11" applyNumberFormat="1" applyFont="1" applyFill="1" applyBorder="1" applyAlignment="1" applyProtection="1">
      <alignment horizontal="center"/>
      <protection hidden="1"/>
    </xf>
    <xf numFmtId="3" fontId="12" fillId="0" borderId="36" xfId="0" applyNumberFormat="1" applyFont="1" applyBorder="1" applyAlignment="1" applyProtection="1">
      <alignment horizontal="center"/>
      <protection hidden="1"/>
    </xf>
    <xf numFmtId="3" fontId="11" fillId="0" borderId="9" xfId="0" applyNumberFormat="1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1" fillId="0" borderId="9" xfId="12" applyNumberFormat="1" applyFont="1" applyBorder="1" applyAlignment="1">
      <alignment horizontal="center"/>
    </xf>
    <xf numFmtId="3" fontId="11" fillId="0" borderId="10" xfId="12" applyNumberFormat="1" applyFont="1" applyBorder="1" applyAlignment="1">
      <alignment horizontal="center"/>
    </xf>
    <xf numFmtId="3" fontId="11" fillId="0" borderId="11" xfId="12" applyNumberFormat="1" applyFont="1" applyBorder="1" applyAlignment="1">
      <alignment horizontal="center"/>
    </xf>
    <xf numFmtId="3" fontId="0" fillId="0" borderId="50" xfId="0" applyNumberFormat="1" applyBorder="1" applyAlignment="1" applyProtection="1">
      <alignment horizontal="center"/>
      <protection hidden="1"/>
    </xf>
    <xf numFmtId="3" fontId="4" fillId="0" borderId="28" xfId="0" applyNumberFormat="1" applyFont="1" applyBorder="1" applyAlignment="1" applyProtection="1">
      <alignment horizontal="center"/>
      <protection hidden="1"/>
    </xf>
    <xf numFmtId="0" fontId="0" fillId="0" borderId="119" xfId="0" applyBorder="1" applyAlignment="1" applyProtection="1">
      <alignment horizontal="left"/>
      <protection hidden="1"/>
    </xf>
    <xf numFmtId="3" fontId="0" fillId="0" borderId="97" xfId="0" applyNumberFormat="1" applyBorder="1" applyAlignment="1" applyProtection="1">
      <alignment horizontal="center"/>
      <protection hidden="1"/>
    </xf>
    <xf numFmtId="3" fontId="4" fillId="0" borderId="104" xfId="0" applyNumberFormat="1" applyFont="1" applyBorder="1" applyAlignment="1" applyProtection="1">
      <alignment horizontal="center"/>
      <protection hidden="1"/>
    </xf>
    <xf numFmtId="3" fontId="4" fillId="0" borderId="113" xfId="0" applyNumberFormat="1" applyFont="1" applyBorder="1" applyAlignment="1" applyProtection="1">
      <alignment horizontal="center"/>
      <protection hidden="1"/>
    </xf>
    <xf numFmtId="3" fontId="0" fillId="0" borderId="120" xfId="0" applyNumberFormat="1" applyBorder="1" applyAlignment="1" applyProtection="1">
      <alignment horizontal="center"/>
      <protection hidden="1"/>
    </xf>
    <xf numFmtId="3" fontId="0" fillId="0" borderId="121" xfId="0" applyNumberFormat="1" applyBorder="1" applyAlignment="1" applyProtection="1">
      <alignment horizontal="center"/>
      <protection hidden="1"/>
    </xf>
    <xf numFmtId="3" fontId="0" fillId="0" borderId="122" xfId="0" applyNumberFormat="1" applyBorder="1" applyAlignment="1" applyProtection="1">
      <alignment horizontal="center"/>
      <protection hidden="1"/>
    </xf>
    <xf numFmtId="3" fontId="12" fillId="0" borderId="13" xfId="0" applyNumberFormat="1" applyFont="1" applyBorder="1" applyAlignment="1" applyProtection="1">
      <alignment horizontal="center"/>
      <protection hidden="1"/>
    </xf>
    <xf numFmtId="3" fontId="23" fillId="0" borderId="49" xfId="0" applyNumberFormat="1" applyFont="1" applyBorder="1" applyAlignment="1">
      <alignment horizontal="center"/>
    </xf>
    <xf numFmtId="3" fontId="23" fillId="0" borderId="80" xfId="0" applyNumberFormat="1" applyFont="1" applyBorder="1" applyAlignment="1">
      <alignment horizontal="center"/>
    </xf>
    <xf numFmtId="3" fontId="0" fillId="0" borderId="123" xfId="0" applyNumberFormat="1" applyBorder="1" applyAlignment="1">
      <alignment horizontal="center"/>
    </xf>
    <xf numFmtId="3" fontId="11" fillId="0" borderId="68" xfId="0" applyNumberFormat="1" applyFont="1" applyBorder="1" applyAlignment="1">
      <alignment horizontal="center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170" fontId="0" fillId="0" borderId="0" xfId="0" applyNumberFormat="1"/>
    <xf numFmtId="171" fontId="0" fillId="0" borderId="0" xfId="0" applyNumberFormat="1"/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25" xfId="0" applyNumberFormat="1" applyBorder="1" applyAlignment="1" applyProtection="1">
      <alignment horizontal="center"/>
      <protection hidden="1"/>
    </xf>
    <xf numFmtId="3" fontId="12" fillId="0" borderId="39" xfId="0" applyNumberFormat="1" applyFont="1" applyBorder="1" applyAlignment="1">
      <alignment horizontal="center"/>
    </xf>
    <xf numFmtId="3" fontId="12" fillId="0" borderId="75" xfId="0" applyNumberFormat="1" applyFont="1" applyBorder="1" applyAlignment="1">
      <alignment horizontal="center"/>
    </xf>
    <xf numFmtId="3" fontId="12" fillId="0" borderId="126" xfId="0" applyNumberFormat="1" applyFont="1" applyBorder="1" applyAlignment="1">
      <alignment horizontal="center"/>
    </xf>
    <xf numFmtId="3" fontId="23" fillId="0" borderId="124" xfId="0" applyNumberFormat="1" applyFont="1" applyBorder="1" applyAlignment="1">
      <alignment horizontal="center"/>
    </xf>
    <xf numFmtId="3" fontId="12" fillId="0" borderId="127" xfId="0" applyNumberFormat="1" applyFont="1" applyBorder="1" applyAlignment="1">
      <alignment horizontal="center"/>
    </xf>
    <xf numFmtId="0" fontId="12" fillId="0" borderId="128" xfId="0" applyFont="1" applyBorder="1" applyAlignment="1">
      <alignment horizontal="left"/>
    </xf>
  </cellXfs>
  <cellStyles count="27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" xfId="26" builtinId="3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5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/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thin">
          <color theme="1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auto="1"/>
        </top>
        <bottom style="dashed">
          <color auto="1"/>
        </bottom>
      </border>
    </dxf>
    <dxf>
      <border>
        <top style="dashed">
          <color theme="1"/>
        </top>
        <vertical/>
        <horizontal/>
      </border>
    </dxf>
    <dxf>
      <border diagonalUp="0" diagonalDown="0">
        <left style="medium">
          <color theme="1"/>
        </left>
        <right style="medium">
          <color indexed="64"/>
        </right>
        <top style="medium">
          <color theme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>
        <bottom style="dashed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5"/>
          <bgColor theme="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/>
        <top style="dashed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172" formatCode="_-* #,##0_-;\-* #,##0_-;_-* &quot;-&quot;??_-;_-@_-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/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dashed">
          <color rgb="FF000000"/>
        </top>
        <bottom style="medium">
          <color rgb="FF000000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153"/>
    </tableStyle>
  </tableStyles>
  <colors>
    <mruColors>
      <color rgb="FFFFCC00"/>
      <color rgb="FF153357"/>
      <color rgb="FFD9D9D9"/>
      <color rgb="FFDADBDE"/>
      <color rgb="FF8E8E8E"/>
      <color rgb="FFE0EA82"/>
      <color rgb="FFA3F733"/>
      <color rgb="FF94F979"/>
      <color rgb="FFF4EE7E"/>
      <color rgb="FFEFF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</a:t>
            </a:r>
            <a:r>
              <a:rPr lang="en-US" baseline="0"/>
              <a:t> FRACCIONS 2017-2026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'RESUM 2026'!$A$4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8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2026'!$N$4,'RESUM 2026'!$N$16,'RESUM 2026'!$N$28,'RESUM 2026'!$N$40,'RESUM 2026'!$N$52)</c:f>
              <c:numCache>
                <c:formatCode>#,##0</c:formatCode>
                <c:ptCount val="5"/>
                <c:pt idx="0">
                  <c:v>4953910.0599999996</c:v>
                </c:pt>
                <c:pt idx="1">
                  <c:v>5549519.3747712802</c:v>
                </c:pt>
                <c:pt idx="2">
                  <c:v>5486423.1520000007</c:v>
                </c:pt>
                <c:pt idx="3">
                  <c:v>5812523.8599999994</c:v>
                </c:pt>
                <c:pt idx="4">
                  <c:v>15636729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20B-BD59-997E66D22885}"/>
            </c:ext>
          </c:extLst>
        </c:ser>
        <c:ser>
          <c:idx val="10"/>
          <c:order val="1"/>
          <c:tx>
            <c:strRef>
              <c:f>'RESUM 2026'!$A$5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2E21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2026'!$N$5,'RESUM 2026'!$N$17,'RESUM 2026'!$N$29,'RESUM 2026'!$N$41,'RESUM 2026'!$N$53)</c:f>
              <c:numCache>
                <c:formatCode>#,##0</c:formatCode>
                <c:ptCount val="5"/>
                <c:pt idx="0">
                  <c:v>6017219.8599999994</c:v>
                </c:pt>
                <c:pt idx="1">
                  <c:v>5899329.4367639748</c:v>
                </c:pt>
                <c:pt idx="2">
                  <c:v>5606946.0300000003</c:v>
                </c:pt>
                <c:pt idx="3">
                  <c:v>5709720.0299999993</c:v>
                </c:pt>
                <c:pt idx="4">
                  <c:v>15240978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B-420B-BD59-997E66D22885}"/>
            </c:ext>
          </c:extLst>
        </c:ser>
        <c:ser>
          <c:idx val="18"/>
          <c:order val="2"/>
          <c:tx>
            <c:strRef>
              <c:f>'RESUM 2026'!$A$6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E0A-4780-9F45-F44338D39439}"/>
              </c:ext>
            </c:extLst>
          </c:dPt>
          <c:dPt>
            <c:idx val="1"/>
            <c:invertIfNegative val="0"/>
            <c:bubble3D val="0"/>
            <c:spPr>
              <a:solidFill>
                <a:srgbClr val="E0EA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2026'!$N$6,'RESUM 2026'!$N$18,'RESUM 2026'!$N$30,'RESUM 2026'!$N$42,'RESUM 2026'!$N$54)</c:f>
              <c:numCache>
                <c:formatCode>#,##0</c:formatCode>
                <c:ptCount val="5"/>
                <c:pt idx="0">
                  <c:v>7250915.5699999984</c:v>
                </c:pt>
                <c:pt idx="1">
                  <c:v>6396876.398</c:v>
                </c:pt>
                <c:pt idx="2">
                  <c:v>5795567.3700000001</c:v>
                </c:pt>
                <c:pt idx="3">
                  <c:v>5559130.04</c:v>
                </c:pt>
                <c:pt idx="4">
                  <c:v>12866677.82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B-420B-BD59-997E66D22885}"/>
            </c:ext>
          </c:extLst>
        </c:ser>
        <c:ser>
          <c:idx val="27"/>
          <c:order val="3"/>
          <c:tx>
            <c:strRef>
              <c:f>'RESUM 2026'!$A$7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1F2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2026'!$N$7,'RESUM 2026'!$N$19,'RESUM 2026'!$N$31,'RESUM 2026'!$N$43,'RESUM 2026'!$N$55)</c:f>
              <c:numCache>
                <c:formatCode>#,##0</c:formatCode>
                <c:ptCount val="5"/>
                <c:pt idx="0">
                  <c:v>8372094.2899999982</c:v>
                </c:pt>
                <c:pt idx="1">
                  <c:v>7402776.0099999998</c:v>
                </c:pt>
                <c:pt idx="2">
                  <c:v>6653404.8399999999</c:v>
                </c:pt>
                <c:pt idx="3">
                  <c:v>6073854.0300000003</c:v>
                </c:pt>
                <c:pt idx="4">
                  <c:v>13694820.1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26B-420B-BD59-997E66D22885}"/>
            </c:ext>
          </c:extLst>
        </c:ser>
        <c:ser>
          <c:idx val="36"/>
          <c:order val="4"/>
          <c:tx>
            <c:strRef>
              <c:f>'RESUM 2026'!$A$8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2F4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8E8E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2026'!$N$8,'RESUM 2026'!$N$20,'RESUM 2026'!$N$32,'RESUM 2026'!$N$44,'RESUM 2026'!$N$56)</c:f>
              <c:numCache>
                <c:formatCode>#,##0</c:formatCode>
                <c:ptCount val="5"/>
                <c:pt idx="0">
                  <c:v>8090302.4499999993</c:v>
                </c:pt>
                <c:pt idx="1">
                  <c:v>7561088.5255253883</c:v>
                </c:pt>
                <c:pt idx="2">
                  <c:v>6597864.3999999994</c:v>
                </c:pt>
                <c:pt idx="3">
                  <c:v>5947509.9800000004</c:v>
                </c:pt>
                <c:pt idx="4">
                  <c:v>14469238.01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726B-420B-BD59-997E66D22885}"/>
            </c:ext>
          </c:extLst>
        </c:ser>
        <c:ser>
          <c:idx val="0"/>
          <c:order val="5"/>
          <c:tx>
            <c:strRef>
              <c:f>'RESUM 2026'!$A$9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F9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ADB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2026'!$N$9,'RESUM 2026'!$N$21,'RESUM 2026'!$N$33,'RESUM 2026'!$N$45,'RESUM 2026'!$N$57)</c:f>
              <c:numCache>
                <c:formatCode>#,##0</c:formatCode>
                <c:ptCount val="5"/>
                <c:pt idx="0">
                  <c:v>7739103.2193523832</c:v>
                </c:pt>
                <c:pt idx="1">
                  <c:v>7655482.2340692831</c:v>
                </c:pt>
                <c:pt idx="2">
                  <c:v>6437843.5985748544</c:v>
                </c:pt>
                <c:pt idx="3">
                  <c:v>6982359.0099983001</c:v>
                </c:pt>
                <c:pt idx="4">
                  <c:v>17530549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26B-420B-BD59-997E66D22885}"/>
            </c:ext>
          </c:extLst>
        </c:ser>
        <c:ser>
          <c:idx val="3"/>
          <c:order val="6"/>
          <c:tx>
            <c:v>2023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EE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4F9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2026'!$N$10,'RESUM 2026'!$N$22,'RESUM 2026'!$N$34,'RESUM 2026'!$N$46,'RESUM 2026'!$N$58)</c:f>
              <c:numCache>
                <c:formatCode>#,##0</c:formatCode>
                <c:ptCount val="5"/>
                <c:pt idx="0">
                  <c:v>8150056.6269223504</c:v>
                </c:pt>
                <c:pt idx="1">
                  <c:v>7935282.07081105</c:v>
                </c:pt>
                <c:pt idx="2">
                  <c:v>6323008.918654019</c:v>
                </c:pt>
                <c:pt idx="3">
                  <c:v>7537759.9900000002</c:v>
                </c:pt>
                <c:pt idx="4">
                  <c:v>14309430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A-4780-9F45-F44338D39439}"/>
            </c:ext>
          </c:extLst>
        </c:ser>
        <c:ser>
          <c:idx val="2"/>
          <c:order val="7"/>
          <c:tx>
            <c:strRef>
              <c:f>'RESUM 2026'!$A$11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A3F7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1533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sx="2000" sy="2000" algn="ctr" rotWithShape="0">
                        <a:srgbClr val="000000">
                          <a:alpha val="42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2026'!$N$11,'RESUM 2026'!$N$22,'RESUM 2026'!$N$35,'RESUM 2026'!$N$47,'RESUM 2026'!$N$59)</c:f>
              <c:numCache>
                <c:formatCode>#,##0</c:formatCode>
                <c:ptCount val="5"/>
                <c:pt idx="0">
                  <c:v>8820273.407405505</c:v>
                </c:pt>
                <c:pt idx="1">
                  <c:v>7935282.07081105</c:v>
                </c:pt>
                <c:pt idx="2">
                  <c:v>6382660.3958781296</c:v>
                </c:pt>
                <c:pt idx="3">
                  <c:v>8865740</c:v>
                </c:pt>
                <c:pt idx="4">
                  <c:v>17792150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26B-420B-BD59-997E66D22885}"/>
            </c:ext>
          </c:extLst>
        </c:ser>
        <c:ser>
          <c:idx val="4"/>
          <c:order val="8"/>
          <c:tx>
            <c:strRef>
              <c:f>'RESUM 2026'!$A$12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0A5-4D58-9B1C-4450FDA65D29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D0A5-4D58-9B1C-4450FDA65D2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0A5-4D58-9B1C-4450FDA65D2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D0A5-4D58-9B1C-4450FDA65D2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D0A5-4D58-9B1C-4450FDA65D2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2026'!$A$3,'RESUM 2026'!$A$15,'RESUM 2026'!$A$27,'RESUM 2026'!$A$39,'RESUM 2026'!$A$51)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2026'!$N$12,'RESUM 2026'!$N$24,'RESUM 2026'!$N$36,'RESUM 2026'!$N$48,'RESUM 2026'!$N$60)</c:f>
              <c:numCache>
                <c:formatCode>#,##0</c:formatCode>
                <c:ptCount val="5"/>
                <c:pt idx="0">
                  <c:v>10061074.408777155</c:v>
                </c:pt>
                <c:pt idx="1">
                  <c:v>10918762.083073346</c:v>
                </c:pt>
                <c:pt idx="2">
                  <c:v>6881852.0131157059</c:v>
                </c:pt>
                <c:pt idx="3">
                  <c:v>13906990</c:v>
                </c:pt>
                <c:pt idx="4">
                  <c:v>26117000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989-4A18-9A9E-07D309EA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129167"/>
        <c:axId val="2008130831"/>
      </c:barChart>
      <c:catAx>
        <c:axId val="200812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30831"/>
        <c:crosses val="autoZero"/>
        <c:auto val="1"/>
        <c:lblAlgn val="ctr"/>
        <c:lblOffset val="100"/>
        <c:noMultiLvlLbl val="0"/>
      </c:catAx>
      <c:valAx>
        <c:axId val="2008130831"/>
        <c:scaling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rgbClr val="E2E2E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29167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DDD-BD33-06A8ECC3BDFE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1379040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0C-4DDD-BD33-06A8ECC3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010240"/>
        <c:axId val="100024320"/>
      </c:barChart>
      <c:catAx>
        <c:axId val="10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24320"/>
        <c:crosses val="autoZero"/>
        <c:auto val="1"/>
        <c:lblAlgn val="ctr"/>
        <c:lblOffset val="100"/>
        <c:noMultiLvlLbl val="0"/>
      </c:catAx>
      <c:valAx>
        <c:axId val="1000243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Lbls>
            <c:dLbl>
              <c:idx val="2"/>
              <c:layout>
                <c:manualLayout>
                  <c:x val="-2.3018490702113401E-2"/>
                  <c:y val="-5.453200045109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B-4086-84FD-33181D7B1DB4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3.2862445501911218E-2"/>
                  <c:y val="5.84558772413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1422080</c:v>
                </c:pt>
                <c:pt idx="1">
                  <c:v>1379040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5BB-4086-84FD-33181D7B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catAx>
        <c:axId val="99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  <c:min val="2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599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A-4C17-BFA0-FB452F56868E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2780940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0A-4C17-BFA0-FB452F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5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2025-2026</a:t>
            </a:r>
          </a:p>
        </c:rich>
      </c:tx>
      <c:layout>
        <c:manualLayout>
          <c:xMode val="edge"/>
          <c:yMode val="edge"/>
          <c:x val="0.44307909172467841"/>
          <c:y val="2.58620689655172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2.7362626291888133E-2"/>
                  <c:y val="-5.3739501312335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1-4F46-B3C5-EDE1961F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F-4A99-8E74-3705E0C3C16B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3952050266409024E-2"/>
                  <c:y val="4.1239501312335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F46-B3C5-EDE1961F2481}"/>
                </c:ext>
              </c:extLst>
            </c:dLbl>
            <c:dLbl>
              <c:idx val="10"/>
              <c:layout>
                <c:manualLayout>
                  <c:x val="-3.0548156079543674E-2"/>
                  <c:y val="-0.102052165354330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4-453D-B7D4-3D0589C46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2934560</c:v>
                </c:pt>
                <c:pt idx="1">
                  <c:v>2780940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7F-4A99-8E74-3705E0C3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6592"/>
        <c:axId val="82944768"/>
      </c:lineChart>
      <c:catAx>
        <c:axId val="82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44768"/>
        <c:crosses val="autoZero"/>
        <c:auto val="1"/>
        <c:lblAlgn val="ctr"/>
        <c:lblOffset val="100"/>
        <c:noMultiLvlLbl val="0"/>
      </c:catAx>
      <c:valAx>
        <c:axId val="82944768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2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8-4B0D-9EA5-CD2971726C62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140775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58-4B0D-9EA5-CD297172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7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D29-91B3-A01730AC2F78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128520</c:v>
                </c:pt>
                <c:pt idx="1">
                  <c:v>140775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394-4D29-91B3-A01730AC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7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0-41C0-B7B9-BCE6B4A8D6F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82360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E0-41C0-B7B9-BCE6B4A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2025-2026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1.0938984983843516E-2"/>
                  <c:y val="4.018477725469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16-43D7-AC1B-EED424468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28C-8DF4-F4DA8A3F5B9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4878306878306878E-2"/>
                  <c:y val="-4.642169528309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7-4AD9-9F0B-47EA29B5C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77420</c:v>
                </c:pt>
                <c:pt idx="1">
                  <c:v>82360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D9-428C-8DF4-F4DA8A3F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9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927-8984-8955055C6FCE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986080.49099999992</c:v>
                </c:pt>
                <c:pt idx="1">
                  <c:v>800091.36608000007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0-4927-8984-8955055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598528"/>
        <c:axId val="82616704"/>
      </c:barChart>
      <c:catAx>
        <c:axId val="82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616704"/>
        <c:crosses val="autoZero"/>
        <c:auto val="1"/>
        <c:lblAlgn val="ctr"/>
        <c:lblOffset val="100"/>
        <c:noMultiLvlLbl val="0"/>
      </c:catAx>
      <c:valAx>
        <c:axId val="8261670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598528"/>
        <c:crosses val="autoZero"/>
        <c:crossBetween val="between"/>
        <c:majorUnit val="1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="t" anchorCtr="0"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EE-4DBB-A38B-08009A6E4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E-4E12-A8D7-8591B5134BCB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986080.49099999992</c:v>
                </c:pt>
                <c:pt idx="1">
                  <c:v>800091.36608000007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3E-4E12-A8D7-8591B513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64"/>
        <c:axId val="73308800"/>
      </c:lineChart>
      <c:catAx>
        <c:axId val="73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8800"/>
        <c:crosses val="autoZero"/>
        <c:auto val="1"/>
        <c:lblAlgn val="ctr"/>
        <c:lblOffset val="100"/>
        <c:noMultiLvlLbl val="0"/>
      </c:catAx>
      <c:valAx>
        <c:axId val="733088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Cartró. Porta a porta comercial,</a:t>
            </a:r>
            <a:r>
              <a:rPr lang="es-ES" sz="1600" baseline="0"/>
              <a:t> Mercat i Papereres.</a:t>
            </a:r>
            <a:r>
              <a:rPr lang="es-ES" sz="1600"/>
              <a:t>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3-4193-9D5A-221E3183EADB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109962.944</c:v>
                </c:pt>
                <c:pt idx="1">
                  <c:v>95453.789919999996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A3-4193-9D5A-221E3183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787328"/>
        <c:axId val="82793216"/>
      </c:barChart>
      <c:catAx>
        <c:axId val="82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93216"/>
        <c:crosses val="autoZero"/>
        <c:auto val="1"/>
        <c:lblAlgn val="ctr"/>
        <c:lblOffset val="100"/>
        <c:noMultiLvlLbl val="0"/>
      </c:catAx>
      <c:valAx>
        <c:axId val="8279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87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Cartró. Porta a porta comercial, Mercat i Papereres.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0"/>
              <c:layout>
                <c:manualLayout>
                  <c:x val="-2.7861511577107919E-2"/>
                  <c:y val="-4.68773850077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9-490A-BCC5-E967701FD0CF}"/>
                </c:ext>
              </c:extLst>
            </c:dLbl>
            <c:dLbl>
              <c:idx val="2"/>
              <c:layout>
                <c:manualLayout>
                  <c:x val="-2.6769331585845348E-2"/>
                  <c:y val="-3.89971643615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23C-8692-F124BB43741C}"/>
                </c:ext>
              </c:extLst>
            </c:dLbl>
            <c:dLbl>
              <c:idx val="4"/>
              <c:layout>
                <c:manualLayout>
                  <c:x val="-2.1307509295858347E-2"/>
                  <c:y val="-4.5374652841186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1-477C-9CEB-796D82667C0D}"/>
                </c:ext>
              </c:extLst>
            </c:dLbl>
            <c:dLbl>
              <c:idx val="7"/>
              <c:layout>
                <c:manualLayout>
                  <c:x val="-2.1801753919744961E-2"/>
                  <c:y val="-7.4521075748897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1-477C-9CEB-796D8266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90A-BCC5-E967701FD0CF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1138051550895596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9-490A-BCC5-E967701FD0CF}"/>
                </c:ext>
              </c:extLst>
            </c:dLbl>
            <c:dLbl>
              <c:idx val="1"/>
              <c:layout>
                <c:manualLayout>
                  <c:x val="-2.924262556470901E-2"/>
                  <c:y val="2.871955403677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1-477C-9CEB-796D82667C0D}"/>
                </c:ext>
              </c:extLst>
            </c:dLbl>
            <c:dLbl>
              <c:idx val="2"/>
              <c:layout>
                <c:manualLayout>
                  <c:x val="-3.5506771515945827E-2"/>
                  <c:y val="7.8398267592437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9-490A-BCC5-E967701FD0CF}"/>
                </c:ext>
              </c:extLst>
            </c:dLbl>
            <c:dLbl>
              <c:idx val="3"/>
              <c:layout>
                <c:manualLayout>
                  <c:x val="-3.0305607228275352E-2"/>
                  <c:y val="2.871955403677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1-477C-9CEB-796D82667C0D}"/>
                </c:ext>
              </c:extLst>
            </c:dLbl>
            <c:dLbl>
              <c:idx val="4"/>
              <c:layout>
                <c:manualLayout>
                  <c:x val="-2.4990698910443795E-2"/>
                  <c:y val="4.5374652841186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1-477C-9CEB-796D82667C0D}"/>
                </c:ext>
              </c:extLst>
            </c:dLbl>
            <c:dLbl>
              <c:idx val="5"/>
              <c:layout>
                <c:manualLayout>
                  <c:x val="-2.4990698910443795E-2"/>
                  <c:y val="4.121087814008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1-477C-9CEB-796D82667C0D}"/>
                </c:ext>
              </c:extLst>
            </c:dLbl>
            <c:dLbl>
              <c:idx val="6"/>
              <c:layout>
                <c:manualLayout>
                  <c:x val="-2.4990698910443795E-2"/>
                  <c:y val="4.1210878140084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1-477C-9CEB-796D82667C0D}"/>
                </c:ext>
              </c:extLst>
            </c:dLbl>
            <c:dLbl>
              <c:idx val="7"/>
              <c:layout>
                <c:manualLayout>
                  <c:x val="-2.4990698910443795E-2"/>
                  <c:y val="4.1210878140084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1-477C-9CEB-796D82667C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109962.944</c:v>
                </c:pt>
                <c:pt idx="1">
                  <c:v>95453.789919999996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B9-490A-BCC5-E967701F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6592"/>
        <c:axId val="84048128"/>
      </c:lineChart>
      <c:catAx>
        <c:axId val="840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8128"/>
        <c:crosses val="autoZero"/>
        <c:auto val="1"/>
        <c:lblAlgn val="ctr"/>
        <c:lblOffset val="100"/>
        <c:noMultiLvlLbl val="0"/>
      </c:catAx>
      <c:valAx>
        <c:axId val="8404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rgbClr val="BC8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D9A-915B-1E765321DBD2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1049405.1142831636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9-4D9A-915B-1E765321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266368"/>
        <c:axId val="84268160"/>
      </c:barChart>
      <c:catAx>
        <c:axId val="842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6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rgbClr val="E39F17"/>
              </a:solidFill>
            </a:ln>
          </c:spPr>
          <c:marker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A-4249-84E3-247D4BFA32F0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1182572.6912414248</c:v>
                </c:pt>
                <c:pt idx="1">
                  <c:v>1049405.1142831636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6A-4249-84E3-247D4BFA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048"/>
        <c:axId val="84211584"/>
      </c:lineChart>
      <c:catAx>
        <c:axId val="842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1584"/>
        <c:crosses val="autoZero"/>
        <c:auto val="1"/>
        <c:lblAlgn val="ctr"/>
        <c:lblOffset val="100"/>
        <c:noMultiLvlLbl val="0"/>
      </c:catAx>
      <c:valAx>
        <c:axId val="84211584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0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  <a:r>
              <a:rPr lang="ca-ES" sz="1400" b="1" i="0" u="none" strike="noStrike" baseline="0"/>
              <a:t> </a:t>
            </a:r>
            <a:endParaRPr lang="es-ES" sz="1400"/>
          </a:p>
        </c:rich>
      </c:tx>
      <c:layout>
        <c:manualLayout>
          <c:xMode val="edge"/>
          <c:yMode val="edge"/>
          <c:x val="0.44579961695807324"/>
          <c:y val="2.38016553707716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4-4EFC-8C2D-37E83157B4B7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564909.36466009705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24-4EFC-8C2D-37E83157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912768"/>
        <c:axId val="84935040"/>
      </c:barChart>
      <c:catAx>
        <c:axId val="849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35040"/>
        <c:crosses val="autoZero"/>
        <c:auto val="1"/>
        <c:lblAlgn val="ctr"/>
        <c:lblOffset val="100"/>
        <c:noMultiLvlLbl val="0"/>
      </c:catAx>
      <c:valAx>
        <c:axId val="8493504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12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2025-2026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7961323544801849E-2"/>
                  <c:y val="-4.5277258513981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D-42A6-978D-86CEFF78B691}"/>
                </c:ext>
              </c:extLst>
            </c:dLbl>
            <c:dLbl>
              <c:idx val="1"/>
              <c:layout>
                <c:manualLayout>
                  <c:x val="-2.0446293061166979E-2"/>
                  <c:y val="-5.3586933265460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2D-42A6-978D-86CEFF78B691}"/>
                </c:ext>
              </c:extLst>
            </c:dLbl>
            <c:dLbl>
              <c:idx val="2"/>
              <c:layout>
                <c:manualLayout>
                  <c:x val="-2.9789191982908036E-2"/>
                  <c:y val="2.7992807878356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C-48CF-B8B9-55B09869127B}"/>
                </c:ext>
              </c:extLst>
            </c:dLbl>
            <c:dLbl>
              <c:idx val="4"/>
              <c:layout>
                <c:manualLayout>
                  <c:x val="-2.7961323544801919E-2"/>
                  <c:y val="-5.358693326546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D-42A6-978D-86CEFF78B691}"/>
                </c:ext>
              </c:extLst>
            </c:dLbl>
            <c:dLbl>
              <c:idx val="7"/>
              <c:layout>
                <c:manualLayout>
                  <c:x val="-2.7961323544801995E-2"/>
                  <c:y val="-5.7741770641199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C-48CF-B8B9-55B09869127B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2026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225562667830751E-2"/>
                  <c:y val="4.9432095889720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D-42A6-978D-86CEFF78B691}"/>
                </c:ext>
              </c:extLst>
            </c:dLbl>
            <c:dLbl>
              <c:idx val="1"/>
              <c:layout>
                <c:manualLayout>
                  <c:x val="-2.842600433859872E-2"/>
                  <c:y val="6.086836755458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C-48CF-B8B9-55B09869127B}"/>
                </c:ext>
              </c:extLst>
            </c:dLbl>
            <c:dLbl>
              <c:idx val="2"/>
              <c:layout>
                <c:manualLayout>
                  <c:x val="-3.4083495116413655E-2"/>
                  <c:y val="-4.505544908557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C-48CF-B8B9-55B09869127B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6C-4FB1-A442-A283D7C5CADD}"/>
                </c:ext>
              </c:extLst>
            </c:dLbl>
            <c:dLbl>
              <c:idx val="4"/>
              <c:layout>
                <c:manualLayout>
                  <c:x val="-3.2255626678307572E-2"/>
                  <c:y val="5.358693326546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D-42A6-978D-86CEFF78B691}"/>
                </c:ext>
              </c:extLst>
            </c:dLbl>
            <c:dLbl>
              <c:idx val="7"/>
              <c:layout>
                <c:manualLayout>
                  <c:x val="-2.9034899328178331E-2"/>
                  <c:y val="4.9432095889720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D-42A6-978D-86CEFF78B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840434.09714452561</c:v>
                </c:pt>
                <c:pt idx="1">
                  <c:v>564909.36466009705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C-48CF-B8B9-55B09869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480"/>
        <c:axId val="84998016"/>
      </c:lineChart>
      <c:catAx>
        <c:axId val="84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8016"/>
        <c:crosses val="autoZero"/>
        <c:auto val="1"/>
        <c:lblAlgn val="ctr"/>
        <c:lblOffset val="100"/>
        <c:noMultiLvlLbl val="0"/>
      </c:catAx>
      <c:valAx>
        <c:axId val="84998016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64</xdr:row>
      <xdr:rowOff>19049</xdr:rowOff>
    </xdr:from>
    <xdr:to>
      <xdr:col>14</xdr:col>
      <xdr:colOff>0</xdr:colOff>
      <xdr:row>84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35982</xdr:colOff>
      <xdr:row>52</xdr:row>
      <xdr:rowOff>26458</xdr:rowOff>
    </xdr:from>
    <xdr:to>
      <xdr:col>14</xdr:col>
      <xdr:colOff>378882</xdr:colOff>
      <xdr:row>67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23283</xdr:colOff>
      <xdr:row>68</xdr:row>
      <xdr:rowOff>135467</xdr:rowOff>
    </xdr:from>
    <xdr:to>
      <xdr:col>14</xdr:col>
      <xdr:colOff>377825</xdr:colOff>
      <xdr:row>83</xdr:row>
      <xdr:rowOff>130175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17357</xdr:colOff>
      <xdr:row>53</xdr:row>
      <xdr:rowOff>121709</xdr:rowOff>
    </xdr:from>
    <xdr:to>
      <xdr:col>14</xdr:col>
      <xdr:colOff>524087</xdr:colOff>
      <xdr:row>71</xdr:row>
      <xdr:rowOff>35560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25612</xdr:colOff>
      <xdr:row>72</xdr:row>
      <xdr:rowOff>5715</xdr:rowOff>
    </xdr:from>
    <xdr:to>
      <xdr:col>14</xdr:col>
      <xdr:colOff>467572</xdr:colOff>
      <xdr:row>89</xdr:row>
      <xdr:rowOff>3810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343324</xdr:colOff>
      <xdr:row>53</xdr:row>
      <xdr:rowOff>143298</xdr:rowOff>
    </xdr:from>
    <xdr:to>
      <xdr:col>14</xdr:col>
      <xdr:colOff>388197</xdr:colOff>
      <xdr:row>71</xdr:row>
      <xdr:rowOff>1482</xdr:rowOff>
    </xdr:to>
    <xdr:graphicFrame macro="">
      <xdr:nvGraphicFramePr>
        <xdr:cNvPr id="11580" name="1 Gráfico">
          <a:extLst>
            <a:ext uri="{FF2B5EF4-FFF2-40B4-BE49-F238E27FC236}">
              <a16:creationId xmlns:a16="http://schemas.microsoft.com/office/drawing/2014/main" id="{00000000-0008-0000-0500-00003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363009</xdr:colOff>
      <xdr:row>72</xdr:row>
      <xdr:rowOff>8466</xdr:rowOff>
    </xdr:from>
    <xdr:to>
      <xdr:col>14</xdr:col>
      <xdr:colOff>425874</xdr:colOff>
      <xdr:row>89</xdr:row>
      <xdr:rowOff>6562</xdr:rowOff>
    </xdr:to>
    <xdr:graphicFrame macro="">
      <xdr:nvGraphicFramePr>
        <xdr:cNvPr id="11581" name="3 Gráfico">
          <a:extLst>
            <a:ext uri="{FF2B5EF4-FFF2-40B4-BE49-F238E27FC236}">
              <a16:creationId xmlns:a16="http://schemas.microsoft.com/office/drawing/2014/main" id="{00000000-0008-0000-0500-00003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53</xdr:row>
      <xdr:rowOff>31539</xdr:rowOff>
    </xdr:from>
    <xdr:to>
      <xdr:col>14</xdr:col>
      <xdr:colOff>367665</xdr:colOff>
      <xdr:row>69</xdr:row>
      <xdr:rowOff>31538</xdr:rowOff>
    </xdr:to>
    <xdr:graphicFrame macro="">
      <xdr:nvGraphicFramePr>
        <xdr:cNvPr id="1338" name="1 Gráfico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70</xdr:row>
      <xdr:rowOff>110067</xdr:rowOff>
    </xdr:from>
    <xdr:to>
      <xdr:col>14</xdr:col>
      <xdr:colOff>363855</xdr:colOff>
      <xdr:row>86</xdr:row>
      <xdr:rowOff>110068</xdr:rowOff>
    </xdr:to>
    <xdr:graphicFrame macro="">
      <xdr:nvGraphicFramePr>
        <xdr:cNvPr id="1339" name="1 Gráfico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14</xdr:col>
      <xdr:colOff>635000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E2789D-E997-46EA-91F3-4544ABFC3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84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4F03A3-3253-432A-A2BA-83E4D12B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51</xdr:row>
      <xdr:rowOff>12489</xdr:rowOff>
    </xdr:from>
    <xdr:to>
      <xdr:col>14</xdr:col>
      <xdr:colOff>613833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E7BEFF9-29AF-4F56-82F2-C67B485A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613833</xdr:colOff>
      <xdr:row>83</xdr:row>
      <xdr:rowOff>178011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739695-38DE-473F-800C-A3A3CD8B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PARTAMENT/TAULES%20DADES/2024/TAULES%202024%20DADES_SAVO.xlsx" TargetMode="External"/><Relationship Id="rId1" Type="http://schemas.openxmlformats.org/officeDocument/2006/relationships/externalLinkPath" Target="/controldades/DEPARTAMENT/TAULES%20DADES/2024/TAULES%202024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 2024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>
        <row r="44">
          <cell r="C44">
            <v>685106.39730639732</v>
          </cell>
          <cell r="D44">
            <v>621314.52353358699</v>
          </cell>
          <cell r="E44">
            <v>698245.02209960052</v>
          </cell>
          <cell r="F44">
            <v>724985.69</v>
          </cell>
          <cell r="G44">
            <v>749716.13449235039</v>
          </cell>
          <cell r="H44">
            <v>716786.10365494818</v>
          </cell>
          <cell r="I44">
            <v>793394.78059458116</v>
          </cell>
          <cell r="J44">
            <v>714523.46364986524</v>
          </cell>
          <cell r="K44">
            <v>758771.37870971335</v>
          </cell>
          <cell r="L44">
            <v>772266.07686341775</v>
          </cell>
          <cell r="M44">
            <v>737930.49900871539</v>
          </cell>
          <cell r="N44">
            <v>781853.28679390554</v>
          </cell>
        </row>
      </sheetData>
      <sheetData sheetId="4">
        <row r="45">
          <cell r="C45">
            <v>685699</v>
          </cell>
          <cell r="D45">
            <v>503528.74415745976</v>
          </cell>
          <cell r="E45">
            <v>483828.87714804255</v>
          </cell>
          <cell r="F45">
            <v>492050.7024140181</v>
          </cell>
          <cell r="G45">
            <v>596226.00593199686</v>
          </cell>
          <cell r="H45">
            <v>422817.35371711</v>
          </cell>
          <cell r="I45">
            <v>627074.8100869857</v>
          </cell>
          <cell r="J45">
            <v>529793.34749208495</v>
          </cell>
          <cell r="K45">
            <v>518607.3829314856</v>
          </cell>
          <cell r="L45">
            <v>521290.07459523674</v>
          </cell>
          <cell r="M45">
            <v>482326.62165917282</v>
          </cell>
          <cell r="N45">
            <v>519417.4757445365</v>
          </cell>
        </row>
      </sheetData>
      <sheetData sheetId="5">
        <row r="44">
          <cell r="C44">
            <v>619620</v>
          </cell>
          <cell r="D44">
            <v>572500</v>
          </cell>
          <cell r="E44">
            <v>627560</v>
          </cell>
          <cell r="F44">
            <v>671040.00000000012</v>
          </cell>
          <cell r="G44">
            <v>812480</v>
          </cell>
          <cell r="H44">
            <v>802120</v>
          </cell>
          <cell r="I44">
            <v>840360</v>
          </cell>
          <cell r="J44">
            <v>750200</v>
          </cell>
          <cell r="K44">
            <v>771160</v>
          </cell>
          <cell r="L44">
            <v>807020</v>
          </cell>
          <cell r="M44">
            <v>787960</v>
          </cell>
          <cell r="N44">
            <v>803720</v>
          </cell>
        </row>
      </sheetData>
      <sheetData sheetId="6">
        <row r="44">
          <cell r="C44">
            <v>1230010</v>
          </cell>
          <cell r="D44">
            <v>1109880</v>
          </cell>
          <cell r="E44">
            <v>1208180</v>
          </cell>
          <cell r="F44">
            <v>1305440</v>
          </cell>
          <cell r="G44">
            <v>1656680</v>
          </cell>
          <cell r="H44">
            <v>1749380</v>
          </cell>
          <cell r="I44">
            <v>1796260</v>
          </cell>
          <cell r="J44">
            <v>1606220</v>
          </cell>
          <cell r="K44">
            <v>1601260</v>
          </cell>
          <cell r="L44">
            <v>1563480</v>
          </cell>
          <cell r="M44">
            <v>1480060</v>
          </cell>
          <cell r="N44">
            <v>1485300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O50" totalsRowShown="0" headerRowDxfId="152" dataDxfId="150" headerRowBorderDxfId="151" tableBorderDxfId="149" totalsRowBorderDxfId="148">
  <sortState xmlns:xlrd2="http://schemas.microsoft.com/office/spreadsheetml/2017/richdata2" ref="A5:O49">
    <sortCondition ref="A5:A49"/>
  </sortState>
  <tableColumns count="15">
    <tableColumn id="15" xr3:uid="{00000000-0010-0000-0000-00000F000000}" name="Núm." dataDxfId="147"/>
    <tableColumn id="1" xr3:uid="{00000000-0010-0000-0000-000001000000}" name="Població" dataDxfId="146"/>
    <tableColumn id="2" xr3:uid="{00000000-0010-0000-0000-000002000000}" name="Gener" dataDxfId="145"/>
    <tableColumn id="3" xr3:uid="{00000000-0010-0000-0000-000003000000}" name="Febrer" dataDxfId="144"/>
    <tableColumn id="4" xr3:uid="{00000000-0010-0000-0000-000004000000}" name="Març" dataDxfId="143"/>
    <tableColumn id="5" xr3:uid="{00000000-0010-0000-0000-000005000000}" name="Abril" dataDxfId="142"/>
    <tableColumn id="6" xr3:uid="{00000000-0010-0000-0000-000006000000}" name="Maig" dataDxfId="141"/>
    <tableColumn id="7" xr3:uid="{00000000-0010-0000-0000-000007000000}" name="Juny" dataDxfId="140"/>
    <tableColumn id="8" xr3:uid="{00000000-0010-0000-0000-000008000000}" name="Juliol" dataDxfId="139"/>
    <tableColumn id="9" xr3:uid="{00000000-0010-0000-0000-000009000000}" name="Agost" dataDxfId="138"/>
    <tableColumn id="10" xr3:uid="{00000000-0010-0000-0000-00000A000000}" name="Setembre" dataDxfId="137"/>
    <tableColumn id="11" xr3:uid="{00000000-0010-0000-0000-00000B000000}" name="Octubre" dataDxfId="136"/>
    <tableColumn id="12" xr3:uid="{00000000-0010-0000-0000-00000C000000}" name="Novembre" dataDxfId="135"/>
    <tableColumn id="13" xr3:uid="{00000000-0010-0000-0000-00000D000000}" name="Desembre" dataDxfId="134"/>
    <tableColumn id="14" xr3:uid="{00000000-0010-0000-0000-00000E000000}" name="TOTAL" dataDxfId="13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4:O49" totalsRowShown="0" headerRowDxfId="132" dataDxfId="130" headerRowBorderDxfId="131" tableBorderDxfId="129" totalsRowBorderDxfId="128">
  <sortState xmlns:xlrd2="http://schemas.microsoft.com/office/spreadsheetml/2017/richdata2" ref="A5:O49">
    <sortCondition ref="A5:A49"/>
  </sortState>
  <tableColumns count="15">
    <tableColumn id="15" xr3:uid="{00000000-0010-0000-0100-00000F000000}" name="Núm." dataDxfId="127"/>
    <tableColumn id="1" xr3:uid="{00000000-0010-0000-0100-000001000000}" name="Població" dataDxfId="126"/>
    <tableColumn id="2" xr3:uid="{00000000-0010-0000-0100-000002000000}" name="Gener" dataDxfId="125"/>
    <tableColumn id="3" xr3:uid="{00000000-0010-0000-0100-000003000000}" name="Febrer" dataDxfId="124"/>
    <tableColumn id="4" xr3:uid="{00000000-0010-0000-0100-000004000000}" name="Març" dataDxfId="123"/>
    <tableColumn id="5" xr3:uid="{00000000-0010-0000-0100-000005000000}" name="Abril" dataDxfId="122"/>
    <tableColumn id="6" xr3:uid="{00000000-0010-0000-0100-000006000000}" name="Maig" dataDxfId="121"/>
    <tableColumn id="7" xr3:uid="{00000000-0010-0000-0100-000007000000}" name="Juny" dataDxfId="120"/>
    <tableColumn id="8" xr3:uid="{00000000-0010-0000-0100-000008000000}" name="Juliol" dataDxfId="119"/>
    <tableColumn id="9" xr3:uid="{00000000-0010-0000-0100-000009000000}" name="Agost" dataDxfId="118"/>
    <tableColumn id="10" xr3:uid="{00000000-0010-0000-0100-00000A000000}" name="Setembre" dataDxfId="117"/>
    <tableColumn id="11" xr3:uid="{00000000-0010-0000-0100-00000B000000}" name="Octubre" dataDxfId="116"/>
    <tableColumn id="12" xr3:uid="{00000000-0010-0000-0100-00000C000000}" name="Novembre" dataDxfId="115"/>
    <tableColumn id="13" xr3:uid="{00000000-0010-0000-0100-00000D000000}" name="Desembre" dataDxfId="114"/>
    <tableColumn id="14" xr3:uid="{00000000-0010-0000-0100-00000E000000}" name="TOTAL" dataDxfId="11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O49" totalsRowShown="0" headerRowDxfId="112" dataDxfId="111" tableBorderDxfId="110">
  <sortState xmlns:xlrd2="http://schemas.microsoft.com/office/spreadsheetml/2017/richdata2" ref="A5:O49">
    <sortCondition ref="A5:A49"/>
  </sortState>
  <tableColumns count="15">
    <tableColumn id="15" xr3:uid="{00000000-0010-0000-0200-00000F000000}" name="Núm. " dataDxfId="109"/>
    <tableColumn id="1" xr3:uid="{00000000-0010-0000-0200-000001000000}" name="Població" dataDxfId="108"/>
    <tableColumn id="2" xr3:uid="{00000000-0010-0000-0200-000002000000}" name="Gener" dataDxfId="107"/>
    <tableColumn id="3" xr3:uid="{00000000-0010-0000-0200-000003000000}" name="Febrer" dataDxfId="106"/>
    <tableColumn id="4" xr3:uid="{00000000-0010-0000-0200-000004000000}" name="Març" dataDxfId="105"/>
    <tableColumn id="5" xr3:uid="{00000000-0010-0000-0200-000005000000}" name="Abril" dataDxfId="104"/>
    <tableColumn id="6" xr3:uid="{00000000-0010-0000-0200-000006000000}" name="Maig" dataDxfId="103"/>
    <tableColumn id="7" xr3:uid="{00000000-0010-0000-0200-000007000000}" name="Juny" dataDxfId="102"/>
    <tableColumn id="8" xr3:uid="{00000000-0010-0000-0200-000008000000}" name="Juliol" dataDxfId="101"/>
    <tableColumn id="9" xr3:uid="{00000000-0010-0000-0200-000009000000}" name="Agost" dataDxfId="100"/>
    <tableColumn id="10" xr3:uid="{00000000-0010-0000-0200-00000A000000}" name="Setembre" dataDxfId="99"/>
    <tableColumn id="11" xr3:uid="{00000000-0010-0000-0200-00000B000000}" name="Octubre" dataDxfId="98"/>
    <tableColumn id="12" xr3:uid="{00000000-0010-0000-0200-00000C000000}" name="Novembre" dataDxfId="97"/>
    <tableColumn id="13" xr3:uid="{00000000-0010-0000-0200-00000D000000}" name="Desembre" dataDxfId="96"/>
    <tableColumn id="14" xr3:uid="{00000000-0010-0000-0200-00000E000000}" name="TOTAL" dataDxfId="9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5" displayName="Tabla5" ref="A4:O50" totalsRowShown="0" headerRowDxfId="94" dataDxfId="93" tableBorderDxfId="92">
  <sortState xmlns:xlrd2="http://schemas.microsoft.com/office/spreadsheetml/2017/richdata2" ref="A5:O49">
    <sortCondition ref="A5:A49"/>
  </sortState>
  <tableColumns count="15">
    <tableColumn id="15" xr3:uid="{00000000-0010-0000-0300-00000F000000}" name="Núm." dataDxfId="91"/>
    <tableColumn id="1" xr3:uid="{00000000-0010-0000-0300-000001000000}" name="Població" dataDxfId="90"/>
    <tableColumn id="2" xr3:uid="{00000000-0010-0000-0300-000002000000}" name="Gener" dataDxfId="89"/>
    <tableColumn id="3" xr3:uid="{00000000-0010-0000-0300-000003000000}" name="Febrer" dataDxfId="88"/>
    <tableColumn id="4" xr3:uid="{00000000-0010-0000-0300-000004000000}" name="Març" dataDxfId="87"/>
    <tableColumn id="5" xr3:uid="{00000000-0010-0000-0300-000005000000}" name="Abril" dataDxfId="86"/>
    <tableColumn id="6" xr3:uid="{00000000-0010-0000-0300-000006000000}" name="Maig" dataDxfId="85"/>
    <tableColumn id="7" xr3:uid="{00000000-0010-0000-0300-000007000000}" name="Juny" dataDxfId="84"/>
    <tableColumn id="8" xr3:uid="{00000000-0010-0000-0300-000008000000}" name="Juliol" dataDxfId="83"/>
    <tableColumn id="9" xr3:uid="{00000000-0010-0000-0300-000009000000}" name="Agost" dataDxfId="82"/>
    <tableColumn id="10" xr3:uid="{00000000-0010-0000-0300-00000A000000}" name="Setembre" dataDxfId="81"/>
    <tableColumn id="11" xr3:uid="{00000000-0010-0000-0300-00000B000000}" name="Octubre" dataDxfId="80"/>
    <tableColumn id="12" xr3:uid="{00000000-0010-0000-0300-00000C000000}" name="Novembre" dataDxfId="79"/>
    <tableColumn id="13" xr3:uid="{00000000-0010-0000-0300-00000D000000}" name="Desembre" dataDxfId="78"/>
    <tableColumn id="14" xr3:uid="{00000000-0010-0000-0300-00000E000000}" name="TOTAL" dataDxfId="77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8" displayName="Tabla8" ref="A3:O48" totalsRowShown="0" headerRowDxfId="76" dataDxfId="75" tableBorderDxfId="74">
  <sortState xmlns:xlrd2="http://schemas.microsoft.com/office/spreadsheetml/2017/richdata2" ref="A4:O48">
    <sortCondition ref="A4:A48"/>
  </sortState>
  <tableColumns count="15">
    <tableColumn id="15" xr3:uid="{00000000-0010-0000-0400-00000F000000}" name="Núm." dataDxfId="73"/>
    <tableColumn id="1" xr3:uid="{00000000-0010-0000-0400-000001000000}" name="Població" dataDxfId="72"/>
    <tableColumn id="2" xr3:uid="{00000000-0010-0000-0400-000002000000}" name="Gener" dataDxfId="71"/>
    <tableColumn id="3" xr3:uid="{00000000-0010-0000-0400-000003000000}" name="Febrer" dataDxfId="70"/>
    <tableColumn id="4" xr3:uid="{00000000-0010-0000-0400-000004000000}" name="Març" dataDxfId="69"/>
    <tableColumn id="5" xr3:uid="{00000000-0010-0000-0400-000005000000}" name="Abril" dataDxfId="68"/>
    <tableColumn id="6" xr3:uid="{00000000-0010-0000-0400-000006000000}" name="Maig" dataDxfId="67"/>
    <tableColumn id="7" xr3:uid="{00000000-0010-0000-0400-000007000000}" name="Juny" dataDxfId="66"/>
    <tableColumn id="8" xr3:uid="{00000000-0010-0000-0400-000008000000}" name="Juliol" dataDxfId="65"/>
    <tableColumn id="9" xr3:uid="{00000000-0010-0000-0400-000009000000}" name="Agost" dataDxfId="64"/>
    <tableColumn id="10" xr3:uid="{00000000-0010-0000-0400-00000A000000}" name="Setembre" dataDxfId="63"/>
    <tableColumn id="11" xr3:uid="{00000000-0010-0000-0400-00000B000000}" name="Octubre" dataDxfId="62"/>
    <tableColumn id="12" xr3:uid="{00000000-0010-0000-0400-00000C000000}" name="Novembre" dataDxfId="61"/>
    <tableColumn id="13" xr3:uid="{00000000-0010-0000-0400-00000D000000}" name="Desembre" dataDxfId="60"/>
    <tableColumn id="14" xr3:uid="{00000000-0010-0000-0400-00000E000000}" name="TOTAL" dataDxfId="59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a12" displayName="Tabla12" ref="A3:O48" totalsRowShown="0" headerRowDxfId="58" dataDxfId="56" headerRowBorderDxfId="57" tableBorderDxfId="55" totalsRowBorderDxfId="54">
  <sortState xmlns:xlrd2="http://schemas.microsoft.com/office/spreadsheetml/2017/richdata2" ref="A4:O45">
    <sortCondition ref="A4:A45"/>
  </sortState>
  <tableColumns count="15">
    <tableColumn id="15" xr3:uid="{00000000-0010-0000-0500-00000F000000}" name="Núm." dataDxfId="53"/>
    <tableColumn id="1" xr3:uid="{00000000-0010-0000-0500-000001000000}" name="Població" dataDxfId="52"/>
    <tableColumn id="2" xr3:uid="{00000000-0010-0000-0500-000002000000}" name="Gener" dataDxfId="51"/>
    <tableColumn id="3" xr3:uid="{00000000-0010-0000-0500-000003000000}" name="Febrer" dataDxfId="50"/>
    <tableColumn id="4" xr3:uid="{00000000-0010-0000-0500-000004000000}" name="Març" dataDxfId="49"/>
    <tableColumn id="5" xr3:uid="{00000000-0010-0000-0500-000005000000}" name="Abril" dataDxfId="48"/>
    <tableColumn id="6" xr3:uid="{00000000-0010-0000-0500-000006000000}" name="Maig" dataDxfId="47"/>
    <tableColumn id="7" xr3:uid="{00000000-0010-0000-0500-000007000000}" name="Juny" dataDxfId="46"/>
    <tableColumn id="8" xr3:uid="{00000000-0010-0000-0500-000008000000}" name="Juliol" dataDxfId="45"/>
    <tableColumn id="9" xr3:uid="{00000000-0010-0000-0500-000009000000}" name="Agost" dataDxfId="44"/>
    <tableColumn id="10" xr3:uid="{00000000-0010-0000-0500-00000A000000}" name="Setembre" dataDxfId="43"/>
    <tableColumn id="11" xr3:uid="{00000000-0010-0000-0500-00000B000000}" name="Octubre" dataDxfId="42"/>
    <tableColumn id="12" xr3:uid="{00000000-0010-0000-0500-00000C000000}" name="Novembre" dataDxfId="41"/>
    <tableColumn id="13" xr3:uid="{00000000-0010-0000-0500-00000D000000}" name="Desembre" dataDxfId="40"/>
    <tableColumn id="14" xr3:uid="{00000000-0010-0000-0500-00000E000000}" name="TOTAL" dataDxfId="39">
      <calculatedColumnFormula>SUM(Tabla12[[#This Row],[Gener]:[Desembre]])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911" displayName="Tabla911" ref="A3:O48" totalsRowShown="0" headerRowDxfId="38" dataDxfId="37" tableBorderDxfId="36">
  <sortState xmlns:xlrd2="http://schemas.microsoft.com/office/spreadsheetml/2017/richdata2" ref="A4:O46">
    <sortCondition ref="A4:A46"/>
  </sortState>
  <tableColumns count="15">
    <tableColumn id="15" xr3:uid="{00000000-0010-0000-0600-00000F000000}" name="Núm." dataDxfId="35"/>
    <tableColumn id="1" xr3:uid="{00000000-0010-0000-0600-000001000000}" name="Població" dataDxfId="34"/>
    <tableColumn id="2" xr3:uid="{00000000-0010-0000-0600-000002000000}" name="Gener" dataDxfId="33"/>
    <tableColumn id="3" xr3:uid="{00000000-0010-0000-0600-000003000000}" name="Febrer" dataDxfId="32"/>
    <tableColumn id="4" xr3:uid="{00000000-0010-0000-0600-000004000000}" name="Març" dataDxfId="31"/>
    <tableColumn id="5" xr3:uid="{00000000-0010-0000-0600-000005000000}" name="Abril" dataDxfId="30"/>
    <tableColumn id="6" xr3:uid="{00000000-0010-0000-0600-000006000000}" name="Maig" dataDxfId="29"/>
    <tableColumn id="7" xr3:uid="{00000000-0010-0000-0600-000007000000}" name="Juny" dataDxfId="28"/>
    <tableColumn id="8" xr3:uid="{00000000-0010-0000-0600-000008000000}" name="Juliol" dataDxfId="27"/>
    <tableColumn id="9" xr3:uid="{00000000-0010-0000-0600-000009000000}" name="Agost" dataDxfId="26"/>
    <tableColumn id="10" xr3:uid="{00000000-0010-0000-0600-00000A000000}" name="Setembre" dataDxfId="25"/>
    <tableColumn id="11" xr3:uid="{00000000-0010-0000-0600-00000B000000}" name="Octubre" dataDxfId="24"/>
    <tableColumn id="12" xr3:uid="{00000000-0010-0000-0600-00000C000000}" name="Novembre" dataDxfId="23"/>
    <tableColumn id="13" xr3:uid="{00000000-0010-0000-0600-00000D000000}" name="Desembre" dataDxfId="22"/>
    <tableColumn id="14" xr3:uid="{00000000-0010-0000-0600-00000E000000}" name="TOTAL" dataDxfId="21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91112" displayName="Tabla91112" ref="A3:O48" totalsRowShown="0" headerRowDxfId="20" dataDxfId="19" tableBorderDxfId="18">
  <sortState xmlns:xlrd2="http://schemas.microsoft.com/office/spreadsheetml/2017/richdata2" ref="A4:O46">
    <sortCondition ref="A4:A46"/>
  </sortState>
  <tableColumns count="15">
    <tableColumn id="15" xr3:uid="{00000000-0010-0000-0700-00000F000000}" name="Núm." dataDxfId="17"/>
    <tableColumn id="1" xr3:uid="{00000000-0010-0000-0700-000001000000}" name="Població" dataDxfId="16"/>
    <tableColumn id="2" xr3:uid="{00000000-0010-0000-0700-000002000000}" name="Gener" dataDxfId="15"/>
    <tableColumn id="3" xr3:uid="{00000000-0010-0000-0700-000003000000}" name="Febrer" dataDxfId="14"/>
    <tableColumn id="4" xr3:uid="{00000000-0010-0000-0700-000004000000}" name="Març" dataDxfId="13"/>
    <tableColumn id="5" xr3:uid="{00000000-0010-0000-0700-000005000000}" name="Abril" dataDxfId="12"/>
    <tableColumn id="6" xr3:uid="{00000000-0010-0000-0700-000006000000}" name="Maig" dataDxfId="11"/>
    <tableColumn id="7" xr3:uid="{00000000-0010-0000-0700-000007000000}" name="Juny" dataDxfId="10"/>
    <tableColumn id="8" xr3:uid="{00000000-0010-0000-0700-000008000000}" name="Juliol" dataDxfId="9"/>
    <tableColumn id="9" xr3:uid="{00000000-0010-0000-0700-000009000000}" name="Agost" dataDxfId="8"/>
    <tableColumn id="10" xr3:uid="{00000000-0010-0000-0700-00000A000000}" name="Setembre" dataDxfId="7"/>
    <tableColumn id="11" xr3:uid="{00000000-0010-0000-0700-00000B000000}" name="Octubre" dataDxfId="6"/>
    <tableColumn id="12" xr3:uid="{00000000-0010-0000-0700-00000C000000}" name="Novembre" dataDxfId="5"/>
    <tableColumn id="13" xr3:uid="{00000000-0010-0000-0700-00000D000000}" name="Desembre" dataDxfId="4"/>
    <tableColumn id="14" xr3:uid="{00000000-0010-0000-0700-00000E000000}" name="TOTAL" dataDxfId="3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opLeftCell="A30" workbookViewId="0">
      <selection activeCell="F22" sqref="F22"/>
    </sheetView>
  </sheetViews>
  <sheetFormatPr baseColWidth="10" defaultRowHeight="15" x14ac:dyDescent="0.25"/>
  <cols>
    <col min="3" max="3" width="11.5703125" customWidth="1"/>
    <col min="14" max="14" width="11.5703125" style="149"/>
  </cols>
  <sheetData>
    <row r="1" spans="1:17" ht="15.75" thickBot="1" x14ac:dyDescent="0.3"/>
    <row r="2" spans="1:17" ht="15.75" thickBot="1" x14ac:dyDescent="0.3">
      <c r="B2" s="132" t="s">
        <v>26</v>
      </c>
      <c r="C2" s="133" t="s">
        <v>27</v>
      </c>
      <c r="D2" s="133" t="s">
        <v>28</v>
      </c>
      <c r="E2" s="133" t="s">
        <v>29</v>
      </c>
      <c r="F2" s="133" t="s">
        <v>30</v>
      </c>
      <c r="G2" s="133" t="s">
        <v>31</v>
      </c>
      <c r="H2" s="133" t="s">
        <v>32</v>
      </c>
      <c r="I2" s="133" t="s">
        <v>33</v>
      </c>
      <c r="J2" s="137" t="s">
        <v>34</v>
      </c>
      <c r="K2" s="141" t="s">
        <v>35</v>
      </c>
      <c r="L2" s="141" t="s">
        <v>36</v>
      </c>
      <c r="M2" s="141" t="s">
        <v>37</v>
      </c>
    </row>
    <row r="3" spans="1:17" x14ac:dyDescent="0.25">
      <c r="A3" s="129" t="s">
        <v>61</v>
      </c>
    </row>
    <row r="4" spans="1:17" x14ac:dyDescent="0.25">
      <c r="A4" s="129">
        <v>2017</v>
      </c>
      <c r="B4" s="130">
        <v>412581.04000000004</v>
      </c>
      <c r="C4" s="131">
        <v>352130.01999999996</v>
      </c>
      <c r="D4" s="131">
        <v>405029.97000000009</v>
      </c>
      <c r="E4" s="131">
        <v>366729.58000000007</v>
      </c>
      <c r="F4" s="131">
        <v>419681.99999999988</v>
      </c>
      <c r="G4" s="131">
        <v>448799.34</v>
      </c>
      <c r="H4" s="131">
        <v>442599.29000000004</v>
      </c>
      <c r="I4" s="131">
        <v>414289.86</v>
      </c>
      <c r="J4" s="131">
        <v>439880.02</v>
      </c>
      <c r="K4" s="131">
        <v>419789.97</v>
      </c>
      <c r="L4" s="131">
        <v>388939.98999999987</v>
      </c>
      <c r="M4" s="131">
        <v>443458.97999999986</v>
      </c>
      <c r="N4" s="150">
        <f t="shared" ref="N4:N13" si="0">SUM(B4:M4)</f>
        <v>4953910.0599999996</v>
      </c>
      <c r="P4" s="138"/>
      <c r="Q4" s="138"/>
    </row>
    <row r="5" spans="1:17" x14ac:dyDescent="0.25">
      <c r="A5" s="129">
        <v>2018</v>
      </c>
      <c r="B5" s="144">
        <v>500479.45999999996</v>
      </c>
      <c r="C5" s="145">
        <v>375879.99999999988</v>
      </c>
      <c r="D5" s="145">
        <v>468981.76999999996</v>
      </c>
      <c r="E5" s="145">
        <v>450069.97999999986</v>
      </c>
      <c r="F5" s="145">
        <v>496034.98999999993</v>
      </c>
      <c r="G5" s="145">
        <v>504269.98999999987</v>
      </c>
      <c r="H5" s="145">
        <v>547712.77999999991</v>
      </c>
      <c r="I5" s="145">
        <v>491770.99000000005</v>
      </c>
      <c r="J5" s="145">
        <v>514509.97000000003</v>
      </c>
      <c r="K5" s="145">
        <v>559220</v>
      </c>
      <c r="L5" s="145">
        <v>536139.99</v>
      </c>
      <c r="M5" s="145">
        <v>572149.94000000018</v>
      </c>
      <c r="N5" s="151">
        <f t="shared" si="0"/>
        <v>6017219.8599999994</v>
      </c>
      <c r="P5" s="2"/>
    </row>
    <row r="6" spans="1:17" x14ac:dyDescent="0.25">
      <c r="A6" s="129">
        <v>2019</v>
      </c>
      <c r="B6" s="144">
        <v>566700.01</v>
      </c>
      <c r="C6" s="145">
        <v>459989.99999999994</v>
      </c>
      <c r="D6" s="145">
        <v>514580</v>
      </c>
      <c r="E6" s="145">
        <v>552220</v>
      </c>
      <c r="F6" s="145">
        <v>611979.99000000022</v>
      </c>
      <c r="G6" s="145">
        <v>580150.01</v>
      </c>
      <c r="H6" s="145">
        <v>684485.96</v>
      </c>
      <c r="I6" s="145">
        <v>573520.01</v>
      </c>
      <c r="J6" s="145">
        <v>641150</v>
      </c>
      <c r="K6" s="145">
        <v>678140.00999999978</v>
      </c>
      <c r="L6" s="145">
        <v>630520.00999999978</v>
      </c>
      <c r="M6" s="145">
        <v>757479.56999999983</v>
      </c>
      <c r="N6" s="151">
        <f t="shared" si="0"/>
        <v>7250915.5699999984</v>
      </c>
      <c r="P6" s="2"/>
    </row>
    <row r="7" spans="1:17" x14ac:dyDescent="0.25">
      <c r="A7" s="129">
        <v>2020</v>
      </c>
      <c r="B7" s="144">
        <v>773935.99999999977</v>
      </c>
      <c r="C7" s="144">
        <v>638270.26</v>
      </c>
      <c r="D7" s="144">
        <v>653740.02000000014</v>
      </c>
      <c r="E7" s="144">
        <v>654640</v>
      </c>
      <c r="F7" s="144">
        <v>649250.00999999989</v>
      </c>
      <c r="G7" s="144">
        <v>740840</v>
      </c>
      <c r="H7" s="144">
        <v>744250.05</v>
      </c>
      <c r="I7" s="144">
        <v>601062.01</v>
      </c>
      <c r="J7" s="144">
        <v>720299.9600000002</v>
      </c>
      <c r="K7" s="144">
        <v>699000.01999999979</v>
      </c>
      <c r="L7" s="144">
        <v>671759.98999999976</v>
      </c>
      <c r="M7" s="144">
        <v>825045.96999999986</v>
      </c>
      <c r="N7" s="151">
        <f t="shared" si="0"/>
        <v>8372094.2899999982</v>
      </c>
      <c r="P7" s="2"/>
    </row>
    <row r="8" spans="1:17" x14ac:dyDescent="0.25">
      <c r="A8" s="129">
        <v>2021</v>
      </c>
      <c r="B8" s="174">
        <v>703699.99999999988</v>
      </c>
      <c r="C8" s="174">
        <v>640039.99</v>
      </c>
      <c r="D8" s="174">
        <v>685150.00000000012</v>
      </c>
      <c r="E8" s="174">
        <v>642322</v>
      </c>
      <c r="F8" s="174">
        <v>651640.98</v>
      </c>
      <c r="G8" s="174">
        <v>704409.97000000009</v>
      </c>
      <c r="H8" s="174">
        <v>707238.97999999986</v>
      </c>
      <c r="I8" s="174">
        <v>605390.02</v>
      </c>
      <c r="J8" s="174">
        <v>677644.00999999989</v>
      </c>
      <c r="K8" s="174">
        <v>661403.98999999987</v>
      </c>
      <c r="L8" s="174">
        <v>661299.51000000013</v>
      </c>
      <c r="M8" s="174">
        <v>750063</v>
      </c>
      <c r="N8" s="151">
        <f t="shared" si="0"/>
        <v>8090302.4499999993</v>
      </c>
      <c r="P8" s="2"/>
    </row>
    <row r="9" spans="1:17" x14ac:dyDescent="0.25">
      <c r="A9" s="129">
        <v>2022</v>
      </c>
      <c r="B9" s="144">
        <v>692718</v>
      </c>
      <c r="C9" s="144">
        <v>583299</v>
      </c>
      <c r="D9" s="144">
        <v>664077</v>
      </c>
      <c r="E9" s="144">
        <v>626218.79826231126</v>
      </c>
      <c r="F9" s="144">
        <v>619839.82235711406</v>
      </c>
      <c r="G9" s="144">
        <v>620459.99999999988</v>
      </c>
      <c r="H9" s="144">
        <v>647559.99999999988</v>
      </c>
      <c r="I9" s="144">
        <v>604291.33333333337</v>
      </c>
      <c r="J9" s="144">
        <v>643413.55072020006</v>
      </c>
      <c r="K9" s="144">
        <v>633871.08533582208</v>
      </c>
      <c r="L9" s="144">
        <v>643234.85835531005</v>
      </c>
      <c r="M9" s="144">
        <v>760119.77098829392</v>
      </c>
      <c r="N9" s="151">
        <f t="shared" si="0"/>
        <v>7739103.2193523832</v>
      </c>
      <c r="P9" s="2"/>
    </row>
    <row r="10" spans="1:17" x14ac:dyDescent="0.25">
      <c r="A10" s="129">
        <v>2023</v>
      </c>
      <c r="B10" s="144">
        <v>718429.99999999988</v>
      </c>
      <c r="C10" s="144">
        <v>593970.1</v>
      </c>
      <c r="D10" s="144">
        <v>630909.99999999988</v>
      </c>
      <c r="E10" s="144">
        <v>600789.97692234966</v>
      </c>
      <c r="F10" s="144">
        <v>726879.99999999988</v>
      </c>
      <c r="G10" s="144">
        <v>739500.00000000047</v>
      </c>
      <c r="H10" s="144">
        <v>736169.99999999977</v>
      </c>
      <c r="I10" s="144">
        <v>635057.00000000023</v>
      </c>
      <c r="J10" s="144">
        <v>715040.00000000035</v>
      </c>
      <c r="K10" s="144">
        <v>670180.0000000007</v>
      </c>
      <c r="L10" s="144">
        <v>641490.00000000023</v>
      </c>
      <c r="M10" s="144">
        <v>741639.54999999993</v>
      </c>
      <c r="N10" s="151">
        <f t="shared" si="0"/>
        <v>8150056.6269223504</v>
      </c>
      <c r="P10" s="2"/>
    </row>
    <row r="11" spans="1:17" x14ac:dyDescent="0.25">
      <c r="A11" s="129">
        <v>2024</v>
      </c>
      <c r="B11" s="144">
        <v>746470.1086399951</v>
      </c>
      <c r="C11" s="144">
        <v>636617.99999999988</v>
      </c>
      <c r="D11" s="144">
        <v>688397.46511627897</v>
      </c>
      <c r="E11" s="144">
        <v>699380.99999999988</v>
      </c>
      <c r="F11" s="144">
        <v>754116.36842105258</v>
      </c>
      <c r="G11" s="144">
        <v>743911.00000000012</v>
      </c>
      <c r="H11" s="144">
        <v>800416.25098396058</v>
      </c>
      <c r="I11" s="144">
        <v>643382.48368914879</v>
      </c>
      <c r="J11" s="144">
        <v>758061.97827265051</v>
      </c>
      <c r="K11" s="144">
        <v>780821.55339153833</v>
      </c>
      <c r="L11" s="144">
        <v>738792.79926065472</v>
      </c>
      <c r="M11" s="144">
        <v>829904.39963022468</v>
      </c>
      <c r="N11" s="151">
        <f t="shared" si="0"/>
        <v>8820273.407405505</v>
      </c>
      <c r="P11" s="2"/>
    </row>
    <row r="12" spans="1:17" x14ac:dyDescent="0.25">
      <c r="A12" s="129">
        <v>2025</v>
      </c>
      <c r="B12" s="144">
        <v>766414.31790355849</v>
      </c>
      <c r="C12" s="144">
        <v>677415.51868629549</v>
      </c>
      <c r="D12" s="144">
        <v>814065.29201641667</v>
      </c>
      <c r="E12" s="144">
        <v>760731.65159624023</v>
      </c>
      <c r="F12" s="144">
        <v>822277.1395227121</v>
      </c>
      <c r="G12" s="144">
        <v>782747.21899999981</v>
      </c>
      <c r="H12" s="144">
        <v>927677.10793314117</v>
      </c>
      <c r="I12" s="144">
        <v>754254.65012489446</v>
      </c>
      <c r="J12" s="144">
        <v>907873.50074736727</v>
      </c>
      <c r="K12" s="144">
        <v>915502.04311111104</v>
      </c>
      <c r="L12" s="144">
        <v>870835.60246328497</v>
      </c>
      <c r="M12" s="144">
        <v>1061280.3656721315</v>
      </c>
      <c r="N12" s="151">
        <f t="shared" si="0"/>
        <v>10061074.408777155</v>
      </c>
      <c r="P12" s="2"/>
    </row>
    <row r="13" spans="1:17" x14ac:dyDescent="0.25">
      <c r="A13" s="129">
        <v>2026</v>
      </c>
      <c r="B13" s="144">
        <f>'PAPER I CARTRÓ'!C47+'PAPER CARTRÓ COMERCIAL '!C47</f>
        <v>1096043.4349999998</v>
      </c>
      <c r="C13" s="144">
        <f>'PAPER I CARTRÓ'!D47+'PAPER CARTRÓ COMERCIAL '!D47</f>
        <v>895545.15600000008</v>
      </c>
      <c r="D13" s="144">
        <f>'PAPER I CARTRÓ'!E47+'PAPER CARTRÓ COMERCIAL '!E47</f>
        <v>0</v>
      </c>
      <c r="E13" s="144">
        <f>'PAPER I CARTRÓ'!F47+'PAPER CARTRÓ COMERCIAL '!F47</f>
        <v>0</v>
      </c>
      <c r="F13" s="144">
        <f>'PAPER I CARTRÓ'!G47+'PAPER CARTRÓ COMERCIAL '!G47</f>
        <v>0</v>
      </c>
      <c r="G13" s="144">
        <f>'PAPER I CARTRÓ'!H47+'PAPER CARTRÓ COMERCIAL '!H47</f>
        <v>0</v>
      </c>
      <c r="H13" s="144">
        <f>'PAPER I CARTRÓ'!I47+'PAPER CARTRÓ COMERCIAL '!I47</f>
        <v>0</v>
      </c>
      <c r="I13" s="144">
        <f>'PAPER I CARTRÓ'!J47+'PAPER CARTRÓ COMERCIAL '!J47</f>
        <v>0</v>
      </c>
      <c r="J13" s="144">
        <f>'PAPER I CARTRÓ'!K47+'PAPER CARTRÓ COMERCIAL '!K47</f>
        <v>0</v>
      </c>
      <c r="K13" s="144">
        <f>'PAPER I CARTRÓ'!L47+'PAPER CARTRÓ COMERCIAL '!L47</f>
        <v>0</v>
      </c>
      <c r="L13" s="144">
        <f>'PAPER I CARTRÓ'!M47+'PAPER CARTRÓ COMERCIAL '!M47</f>
        <v>0</v>
      </c>
      <c r="M13" s="144">
        <f>'PAPER I CARTRÓ'!N47+'PAPER CARTRÓ COMERCIAL '!N47</f>
        <v>0</v>
      </c>
      <c r="N13" s="151">
        <f t="shared" si="0"/>
        <v>1991588.591</v>
      </c>
      <c r="P13" s="2"/>
    </row>
    <row r="14" spans="1:17" x14ac:dyDescent="0.25">
      <c r="A14" s="154" t="s">
        <v>74</v>
      </c>
      <c r="B14" s="148">
        <f>(B13/B12)-1</f>
        <v>0.43009258751598645</v>
      </c>
      <c r="C14" s="148">
        <f t="shared" ref="C14:N14" si="1">(C13/C12)-1</f>
        <v>0.3220027166438717</v>
      </c>
      <c r="D14" s="148">
        <f t="shared" si="1"/>
        <v>-1</v>
      </c>
      <c r="E14" s="148">
        <f t="shared" si="1"/>
        <v>-1</v>
      </c>
      <c r="F14" s="148">
        <f t="shared" si="1"/>
        <v>-1</v>
      </c>
      <c r="G14" s="148">
        <f t="shared" si="1"/>
        <v>-1</v>
      </c>
      <c r="H14" s="148">
        <f t="shared" si="1"/>
        <v>-1</v>
      </c>
      <c r="I14" s="148">
        <f t="shared" si="1"/>
        <v>-1</v>
      </c>
      <c r="J14" s="148">
        <f t="shared" si="1"/>
        <v>-1</v>
      </c>
      <c r="K14" s="148">
        <f t="shared" si="1"/>
        <v>-1</v>
      </c>
      <c r="L14" s="148">
        <f t="shared" si="1"/>
        <v>-1</v>
      </c>
      <c r="M14" s="148">
        <f t="shared" si="1"/>
        <v>-1</v>
      </c>
      <c r="N14" s="148">
        <f t="shared" si="1"/>
        <v>-0.80205010816115596</v>
      </c>
    </row>
    <row r="15" spans="1:17" x14ac:dyDescent="0.25">
      <c r="A15" s="129" t="s">
        <v>62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7" x14ac:dyDescent="0.25">
      <c r="A16" s="129">
        <v>2017</v>
      </c>
      <c r="B16" s="139">
        <v>442484.61</v>
      </c>
      <c r="C16" s="140">
        <v>408539.2300000001</v>
      </c>
      <c r="D16" s="140">
        <v>473297.3000000001</v>
      </c>
      <c r="E16" s="140">
        <v>427112.19000000006</v>
      </c>
      <c r="F16" s="140">
        <v>484674.06999999995</v>
      </c>
      <c r="G16" s="140">
        <v>496882.84999999986</v>
      </c>
      <c r="H16" s="140">
        <v>486041.59</v>
      </c>
      <c r="I16" s="140">
        <v>460645.75999999995</v>
      </c>
      <c r="J16" s="140">
        <v>466163.29000000015</v>
      </c>
      <c r="K16" s="140">
        <v>478831.70999999996</v>
      </c>
      <c r="L16" s="140">
        <v>453783.78000000014</v>
      </c>
      <c r="M16" s="140">
        <v>471062.99477128073</v>
      </c>
      <c r="N16" s="152">
        <f t="shared" ref="N16:N25" si="2">SUM(B16:M16)</f>
        <v>5549519.3747712802</v>
      </c>
    </row>
    <row r="17" spans="1:16" x14ac:dyDescent="0.25">
      <c r="A17" s="129">
        <v>2018</v>
      </c>
      <c r="B17" s="139">
        <v>490334.8000000001</v>
      </c>
      <c r="C17" s="140">
        <v>419753.68000000011</v>
      </c>
      <c r="D17" s="140">
        <v>492199.96000000008</v>
      </c>
      <c r="E17" s="140">
        <v>476328.37999999995</v>
      </c>
      <c r="F17" s="140">
        <v>503947.99000000005</v>
      </c>
      <c r="G17" s="140">
        <v>490284.34899999999</v>
      </c>
      <c r="H17" s="140">
        <v>518693.8</v>
      </c>
      <c r="I17" s="140">
        <v>492693.88</v>
      </c>
      <c r="J17" s="140">
        <v>471178.86000000016</v>
      </c>
      <c r="K17" s="140">
        <v>528320.63</v>
      </c>
      <c r="L17" s="140">
        <v>514824.2977639751</v>
      </c>
      <c r="M17" s="140">
        <v>500768.80999999994</v>
      </c>
      <c r="N17" s="152">
        <f t="shared" si="2"/>
        <v>5899329.4367639748</v>
      </c>
    </row>
    <row r="18" spans="1:16" x14ac:dyDescent="0.25">
      <c r="A18" s="129">
        <v>2019</v>
      </c>
      <c r="B18" s="144">
        <v>500959.74000000005</v>
      </c>
      <c r="C18" s="145">
        <v>452922.39999999997</v>
      </c>
      <c r="D18" s="145">
        <v>504646.89</v>
      </c>
      <c r="E18" s="145">
        <v>517907.69</v>
      </c>
      <c r="F18" s="145">
        <v>546834.56999999995</v>
      </c>
      <c r="G18" s="145">
        <v>518689.01999999996</v>
      </c>
      <c r="H18" s="145">
        <v>594798.66</v>
      </c>
      <c r="I18" s="145">
        <v>527980.15999999992</v>
      </c>
      <c r="J18" s="145">
        <v>554666.4099999998</v>
      </c>
      <c r="K18" s="145">
        <v>558195.24999999988</v>
      </c>
      <c r="L18" s="145">
        <v>534002.38800000004</v>
      </c>
      <c r="M18" s="145">
        <v>585273.22</v>
      </c>
      <c r="N18" s="151">
        <f t="shared" si="2"/>
        <v>6396876.398</v>
      </c>
    </row>
    <row r="19" spans="1:16" x14ac:dyDescent="0.25">
      <c r="A19" s="129">
        <v>2020</v>
      </c>
      <c r="B19" s="144">
        <v>597449.85999999987</v>
      </c>
      <c r="C19" s="144">
        <v>526267.39999999991</v>
      </c>
      <c r="D19" s="144">
        <v>599738.1399999999</v>
      </c>
      <c r="E19" s="144">
        <v>634469.56000000006</v>
      </c>
      <c r="F19" s="144">
        <v>632673.99999999988</v>
      </c>
      <c r="G19" s="144">
        <v>666724.91999999981</v>
      </c>
      <c r="H19" s="144">
        <v>647125.47000000009</v>
      </c>
      <c r="I19" s="144">
        <v>582707.69000000006</v>
      </c>
      <c r="J19" s="144">
        <v>607231.66999999993</v>
      </c>
      <c r="K19" s="144">
        <v>629693.60999999987</v>
      </c>
      <c r="L19" s="144">
        <v>620253.68000000017</v>
      </c>
      <c r="M19" s="144">
        <v>658440.01</v>
      </c>
      <c r="N19" s="151">
        <f t="shared" si="2"/>
        <v>7402776.0099999998</v>
      </c>
    </row>
    <row r="20" spans="1:16" x14ac:dyDescent="0.25">
      <c r="A20" s="129">
        <v>2021</v>
      </c>
      <c r="B20" s="144">
        <v>609328.2300000001</v>
      </c>
      <c r="C20" s="144">
        <v>571196.77999999991</v>
      </c>
      <c r="D20" s="144">
        <v>651751.22</v>
      </c>
      <c r="E20" s="144">
        <v>635148.75999999989</v>
      </c>
      <c r="F20" s="144">
        <v>641992.59999999986</v>
      </c>
      <c r="G20" s="144">
        <v>650793.76</v>
      </c>
      <c r="H20" s="144">
        <v>659463.04</v>
      </c>
      <c r="I20" s="144">
        <v>606557.29999999993</v>
      </c>
      <c r="J20" s="144">
        <v>636501.04999999981</v>
      </c>
      <c r="K20" s="144">
        <v>622553.81000000006</v>
      </c>
      <c r="L20" s="144">
        <v>645245.97552538966</v>
      </c>
      <c r="M20" s="144">
        <v>630556</v>
      </c>
      <c r="N20" s="151">
        <f t="shared" si="2"/>
        <v>7561088.5255253883</v>
      </c>
    </row>
    <row r="21" spans="1:16" x14ac:dyDescent="0.25">
      <c r="A21" s="129">
        <v>2022</v>
      </c>
      <c r="B21" s="144">
        <v>629807</v>
      </c>
      <c r="C21" s="144">
        <v>560436</v>
      </c>
      <c r="D21" s="144">
        <v>654482</v>
      </c>
      <c r="E21" s="144">
        <v>637313.08744638693</v>
      </c>
      <c r="F21" s="144">
        <v>644043.9315793853</v>
      </c>
      <c r="G21" s="144">
        <v>627490.83275663399</v>
      </c>
      <c r="H21" s="144">
        <v>645919.95862308715</v>
      </c>
      <c r="I21" s="144">
        <v>659514.58057588479</v>
      </c>
      <c r="J21" s="144">
        <v>655967.48529900005</v>
      </c>
      <c r="K21" s="144">
        <v>651322.89905257395</v>
      </c>
      <c r="L21" s="144">
        <v>625152.63317861862</v>
      </c>
      <c r="M21" s="144">
        <v>664031.82555771177</v>
      </c>
      <c r="N21" s="151">
        <f t="shared" si="2"/>
        <v>7655482.2340692831</v>
      </c>
    </row>
    <row r="22" spans="1:16" x14ac:dyDescent="0.25">
      <c r="A22" s="129">
        <v>2023</v>
      </c>
      <c r="B22" s="144">
        <v>655274.2028966645</v>
      </c>
      <c r="C22" s="144">
        <v>598675.05511174211</v>
      </c>
      <c r="D22" s="144">
        <v>663175.20431782969</v>
      </c>
      <c r="E22" s="144">
        <v>608995.53349061077</v>
      </c>
      <c r="F22" s="144">
        <v>720140.57160602219</v>
      </c>
      <c r="G22" s="144">
        <v>710283.1237668728</v>
      </c>
      <c r="H22" s="144">
        <v>696998.27197289979</v>
      </c>
      <c r="I22" s="144">
        <v>640008.42388635746</v>
      </c>
      <c r="J22" s="144">
        <v>664004.96695281565</v>
      </c>
      <c r="K22" s="144">
        <v>682548.39686285856</v>
      </c>
      <c r="L22" s="144">
        <v>635076.12994637538</v>
      </c>
      <c r="M22" s="144">
        <v>660102.19000000006</v>
      </c>
      <c r="N22" s="151">
        <f t="shared" si="2"/>
        <v>7935282.07081105</v>
      </c>
    </row>
    <row r="23" spans="1:16" x14ac:dyDescent="0.25">
      <c r="A23" s="129">
        <v>2024</v>
      </c>
      <c r="B23" s="144">
        <f>[1]ENVASOS!C44</f>
        <v>685106.39730639732</v>
      </c>
      <c r="C23" s="144">
        <f>[1]ENVASOS!D44</f>
        <v>621314.52353358699</v>
      </c>
      <c r="D23" s="144">
        <f>[1]ENVASOS!E44</f>
        <v>698245.02209960052</v>
      </c>
      <c r="E23" s="144">
        <f>[1]ENVASOS!F44</f>
        <v>724985.69</v>
      </c>
      <c r="F23" s="144">
        <f>[1]ENVASOS!G44</f>
        <v>749716.13449235039</v>
      </c>
      <c r="G23" s="144">
        <f>[1]ENVASOS!H44</f>
        <v>716786.10365494818</v>
      </c>
      <c r="H23" s="144">
        <f>[1]ENVASOS!I44</f>
        <v>793394.78059458116</v>
      </c>
      <c r="I23" s="144">
        <f>[1]ENVASOS!J44</f>
        <v>714523.46364986524</v>
      </c>
      <c r="J23" s="144">
        <f>[1]ENVASOS!K44</f>
        <v>758771.37870971335</v>
      </c>
      <c r="K23" s="144">
        <f>[1]ENVASOS!L44</f>
        <v>772266.07686341775</v>
      </c>
      <c r="L23" s="144">
        <f>[1]ENVASOS!M44</f>
        <v>737930.49900871539</v>
      </c>
      <c r="M23" s="144">
        <f>[1]ENVASOS!N44</f>
        <v>781853.28679390554</v>
      </c>
      <c r="N23" s="151">
        <f t="shared" si="2"/>
        <v>8754893.3567070812</v>
      </c>
    </row>
    <row r="24" spans="1:16" x14ac:dyDescent="0.25">
      <c r="A24" s="129">
        <v>2025</v>
      </c>
      <c r="B24" s="144">
        <v>758476.59650794475</v>
      </c>
      <c r="C24" s="144">
        <v>695357.90740876354</v>
      </c>
      <c r="D24" s="144">
        <v>849582.35854498832</v>
      </c>
      <c r="E24" s="144">
        <v>786297.43889322144</v>
      </c>
      <c r="F24" s="144">
        <v>890424.81343588978</v>
      </c>
      <c r="G24" s="144">
        <v>867725.67980199459</v>
      </c>
      <c r="H24" s="144">
        <v>962055.69472313055</v>
      </c>
      <c r="I24" s="144">
        <v>861681.58410952426</v>
      </c>
      <c r="J24" s="144">
        <v>1015650.4225424695</v>
      </c>
      <c r="K24" s="144">
        <v>1017851.4825391932</v>
      </c>
      <c r="L24" s="144">
        <v>990008.10413320293</v>
      </c>
      <c r="M24" s="144">
        <v>1223650.0004330229</v>
      </c>
      <c r="N24" s="151">
        <f t="shared" si="2"/>
        <v>10918762.083073346</v>
      </c>
      <c r="P24" s="2"/>
    </row>
    <row r="25" spans="1:16" x14ac:dyDescent="0.25">
      <c r="A25" s="129">
        <v>2026</v>
      </c>
      <c r="B25" s="144">
        <f>ENVASOS!C46</f>
        <v>1182572.6912414248</v>
      </c>
      <c r="C25" s="144">
        <f>ENVASOS!D46</f>
        <v>1049405.1142831636</v>
      </c>
      <c r="D25" s="144">
        <f>ENVASOS!E46</f>
        <v>0</v>
      </c>
      <c r="E25" s="144">
        <f>ENVASOS!F46</f>
        <v>0</v>
      </c>
      <c r="F25" s="144">
        <f>ENVASOS!G46</f>
        <v>0</v>
      </c>
      <c r="G25" s="144">
        <f>ENVASOS!H46</f>
        <v>0</v>
      </c>
      <c r="H25" s="144">
        <f>ENVASOS!I46</f>
        <v>0</v>
      </c>
      <c r="I25" s="144">
        <f>ENVASOS!J46</f>
        <v>0</v>
      </c>
      <c r="J25" s="144">
        <f>ENVASOS!K46</f>
        <v>0</v>
      </c>
      <c r="K25" s="144">
        <f>ENVASOS!L46</f>
        <v>0</v>
      </c>
      <c r="L25" s="144">
        <f>ENVASOS!M46</f>
        <v>0</v>
      </c>
      <c r="M25" s="144">
        <f>ENVASOS!N46</f>
        <v>0</v>
      </c>
      <c r="N25" s="151">
        <f t="shared" si="2"/>
        <v>2231977.8055245886</v>
      </c>
      <c r="P25" s="2"/>
    </row>
    <row r="26" spans="1:16" x14ac:dyDescent="0.25">
      <c r="A26" s="154" t="s">
        <v>74</v>
      </c>
      <c r="B26" s="148">
        <f>(B25/B24)-1</f>
        <v>0.55914196520503689</v>
      </c>
      <c r="C26" s="148">
        <f t="shared" ref="C26:N26" si="3">(C25/C24)-1</f>
        <v>0.50915823794073112</v>
      </c>
      <c r="D26" s="148">
        <f t="shared" si="3"/>
        <v>-1</v>
      </c>
      <c r="E26" s="148">
        <f t="shared" si="3"/>
        <v>-1</v>
      </c>
      <c r="F26" s="148">
        <f t="shared" si="3"/>
        <v>-1</v>
      </c>
      <c r="G26" s="148">
        <f t="shared" si="3"/>
        <v>-1</v>
      </c>
      <c r="H26" s="148">
        <f t="shared" si="3"/>
        <v>-1</v>
      </c>
      <c r="I26" s="148">
        <f t="shared" si="3"/>
        <v>-1</v>
      </c>
      <c r="J26" s="148">
        <f t="shared" si="3"/>
        <v>-1</v>
      </c>
      <c r="K26" s="148">
        <f t="shared" si="3"/>
        <v>-1</v>
      </c>
      <c r="L26" s="148">
        <f t="shared" si="3"/>
        <v>-1</v>
      </c>
      <c r="M26" s="148">
        <f t="shared" si="3"/>
        <v>-1</v>
      </c>
      <c r="N26" s="148">
        <f t="shared" si="3"/>
        <v>-0.7955832549016999</v>
      </c>
    </row>
    <row r="27" spans="1:16" x14ac:dyDescent="0.25">
      <c r="A27" s="129" t="s">
        <v>63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6" x14ac:dyDescent="0.25">
      <c r="A28" s="129">
        <v>2017</v>
      </c>
      <c r="B28" s="139">
        <v>559580.07000000018</v>
      </c>
      <c r="C28" s="140">
        <v>451688.20999999996</v>
      </c>
      <c r="D28" s="140">
        <v>414615.52200000006</v>
      </c>
      <c r="E28" s="140">
        <v>389566.02999999997</v>
      </c>
      <c r="F28" s="140">
        <v>504903.06000000006</v>
      </c>
      <c r="G28" s="140">
        <v>470333.39000000007</v>
      </c>
      <c r="H28" s="140">
        <v>434660.91999999987</v>
      </c>
      <c r="I28" s="140">
        <v>455474.08999999997</v>
      </c>
      <c r="J28" s="140">
        <v>503550.18000000005</v>
      </c>
      <c r="K28" s="140">
        <v>472635.17</v>
      </c>
      <c r="L28" s="140">
        <v>439065.18999999994</v>
      </c>
      <c r="M28" s="140">
        <v>390351.32000000007</v>
      </c>
      <c r="N28" s="152">
        <f t="shared" ref="N28:N37" si="4">SUM(B28:M28)</f>
        <v>5486423.1520000007</v>
      </c>
    </row>
    <row r="29" spans="1:16" x14ac:dyDescent="0.25">
      <c r="A29" s="129">
        <v>2018</v>
      </c>
      <c r="B29" s="139">
        <v>659059.44000000006</v>
      </c>
      <c r="C29" s="140">
        <v>360096.88999999996</v>
      </c>
      <c r="D29" s="140">
        <v>445531.60999999993</v>
      </c>
      <c r="E29" s="140">
        <v>458265.36999999988</v>
      </c>
      <c r="F29" s="140">
        <v>437164.23</v>
      </c>
      <c r="G29" s="140">
        <v>441603.5799999999</v>
      </c>
      <c r="H29" s="140">
        <v>490222.70000000007</v>
      </c>
      <c r="I29" s="140">
        <v>525738.71000000008</v>
      </c>
      <c r="J29" s="140">
        <v>426785.34</v>
      </c>
      <c r="K29" s="140">
        <v>450930.77999999997</v>
      </c>
      <c r="L29" s="140">
        <v>421719.77</v>
      </c>
      <c r="M29" s="140">
        <v>489827.61</v>
      </c>
      <c r="N29" s="152">
        <f t="shared" si="4"/>
        <v>5606946.0300000003</v>
      </c>
    </row>
    <row r="30" spans="1:16" x14ac:dyDescent="0.25">
      <c r="A30" s="129">
        <v>2019</v>
      </c>
      <c r="B30" s="139">
        <v>607847.87</v>
      </c>
      <c r="C30" s="140">
        <v>425601.02</v>
      </c>
      <c r="D30" s="140">
        <v>418578.74999999994</v>
      </c>
      <c r="E30" s="140">
        <v>457886.35999999993</v>
      </c>
      <c r="F30" s="140">
        <v>470117.76</v>
      </c>
      <c r="G30" s="140">
        <v>407979.97000000003</v>
      </c>
      <c r="H30" s="140">
        <v>541176.39999999979</v>
      </c>
      <c r="I30" s="140">
        <v>453390.63</v>
      </c>
      <c r="J30" s="140">
        <v>536190.59999999986</v>
      </c>
      <c r="K30" s="140">
        <v>536795.06000000006</v>
      </c>
      <c r="L30" s="140">
        <v>415500.81999999995</v>
      </c>
      <c r="M30" s="140">
        <v>524502.13</v>
      </c>
      <c r="N30" s="152">
        <f t="shared" si="4"/>
        <v>5795567.3700000001</v>
      </c>
    </row>
    <row r="31" spans="1:16" x14ac:dyDescent="0.25">
      <c r="A31" s="129">
        <v>2020</v>
      </c>
      <c r="B31" s="144">
        <v>715158.38000000012</v>
      </c>
      <c r="C31" s="144">
        <v>444419.8600000001</v>
      </c>
      <c r="D31" s="144">
        <v>553002.98999999976</v>
      </c>
      <c r="E31" s="144">
        <v>509959.11999999994</v>
      </c>
      <c r="F31" s="144">
        <v>462970.54000000004</v>
      </c>
      <c r="G31" s="144">
        <v>606082.45000000007</v>
      </c>
      <c r="H31" s="144">
        <v>665232.35</v>
      </c>
      <c r="I31" s="144">
        <v>542675.20000000019</v>
      </c>
      <c r="J31" s="144">
        <v>548264.05999999982</v>
      </c>
      <c r="K31" s="144">
        <v>480047.67999999988</v>
      </c>
      <c r="L31" s="144">
        <v>512420.74999999994</v>
      </c>
      <c r="M31" s="144">
        <v>613171.46000000031</v>
      </c>
      <c r="N31" s="151">
        <f t="shared" si="4"/>
        <v>6653404.8399999999</v>
      </c>
    </row>
    <row r="32" spans="1:16" x14ac:dyDescent="0.25">
      <c r="A32" s="129">
        <v>2021</v>
      </c>
      <c r="B32" s="144">
        <v>624320.56999999995</v>
      </c>
      <c r="C32" s="144">
        <v>457183.09</v>
      </c>
      <c r="D32" s="144">
        <v>545729.31000000006</v>
      </c>
      <c r="E32" s="144">
        <v>621077.87000000011</v>
      </c>
      <c r="F32" s="144">
        <v>451311.60000000015</v>
      </c>
      <c r="G32" s="144">
        <v>537072.03999999992</v>
      </c>
      <c r="H32" s="144">
        <v>597192.22999999986</v>
      </c>
      <c r="I32" s="144">
        <v>562194.68999999971</v>
      </c>
      <c r="J32" s="144">
        <v>586630</v>
      </c>
      <c r="K32" s="144">
        <v>509111.1700000001</v>
      </c>
      <c r="L32" s="144">
        <v>550437.83000000007</v>
      </c>
      <c r="M32" s="144">
        <v>555604</v>
      </c>
      <c r="N32" s="151">
        <f t="shared" si="4"/>
        <v>6597864.3999999994</v>
      </c>
    </row>
    <row r="33" spans="1:16" x14ac:dyDescent="0.25">
      <c r="A33" s="129">
        <v>2022</v>
      </c>
      <c r="B33" s="144">
        <v>604860.50000000012</v>
      </c>
      <c r="C33" s="144">
        <v>550327.78</v>
      </c>
      <c r="D33" s="144">
        <v>533936</v>
      </c>
      <c r="E33" s="144">
        <v>543358.2420543601</v>
      </c>
      <c r="F33" s="144">
        <v>485655.20820712444</v>
      </c>
      <c r="G33" s="144">
        <v>441517.64051646437</v>
      </c>
      <c r="H33" s="144">
        <v>671025.04358692328</v>
      </c>
      <c r="I33" s="144">
        <v>480146.19561354653</v>
      </c>
      <c r="J33" s="144">
        <v>600221.14553400013</v>
      </c>
      <c r="K33" s="144">
        <v>502126.96824497601</v>
      </c>
      <c r="L33" s="144">
        <v>509309.18559286528</v>
      </c>
      <c r="M33" s="144">
        <v>515359.68922459369</v>
      </c>
      <c r="N33" s="151">
        <f t="shared" si="4"/>
        <v>6437843.5985748544</v>
      </c>
    </row>
    <row r="34" spans="1:16" x14ac:dyDescent="0.25">
      <c r="A34" s="129">
        <v>2023</v>
      </c>
      <c r="B34" s="174">
        <v>660164.27456249716</v>
      </c>
      <c r="C34" s="174">
        <v>468502.39923671843</v>
      </c>
      <c r="D34" s="174">
        <v>539710.42572420649</v>
      </c>
      <c r="E34" s="174">
        <v>456908.05</v>
      </c>
      <c r="F34" s="174">
        <v>550602.02615436714</v>
      </c>
      <c r="G34" s="174">
        <v>529734.22216054169</v>
      </c>
      <c r="H34" s="174">
        <v>574443.75942193076</v>
      </c>
      <c r="I34" s="174">
        <v>537486.32345842698</v>
      </c>
      <c r="J34" s="174">
        <v>537319.41255659738</v>
      </c>
      <c r="K34" s="174">
        <v>498667.93012048106</v>
      </c>
      <c r="L34" s="174">
        <v>488363.64979871042</v>
      </c>
      <c r="M34" s="174">
        <v>481106.44545954227</v>
      </c>
      <c r="N34" s="151">
        <f t="shared" si="4"/>
        <v>6323008.918654019</v>
      </c>
    </row>
    <row r="35" spans="1:16" x14ac:dyDescent="0.25">
      <c r="A35" s="129">
        <v>2024</v>
      </c>
      <c r="B35" s="174">
        <f>[1]VIDRE!C45</f>
        <v>685699</v>
      </c>
      <c r="C35" s="174">
        <f>[1]VIDRE!D45</f>
        <v>503528.74415745976</v>
      </c>
      <c r="D35" s="174">
        <f>[1]VIDRE!E45</f>
        <v>483828.87714804255</v>
      </c>
      <c r="E35" s="174">
        <f>[1]VIDRE!F45</f>
        <v>492050.7024140181</v>
      </c>
      <c r="F35" s="174">
        <f>[1]VIDRE!G45</f>
        <v>596226.00593199686</v>
      </c>
      <c r="G35" s="174">
        <f>[1]VIDRE!H45</f>
        <v>422817.35371711</v>
      </c>
      <c r="H35" s="174">
        <f>[1]VIDRE!I45</f>
        <v>627074.8100869857</v>
      </c>
      <c r="I35" s="174">
        <f>[1]VIDRE!J45</f>
        <v>529793.34749208495</v>
      </c>
      <c r="J35" s="174">
        <f>[1]VIDRE!K45</f>
        <v>518607.3829314856</v>
      </c>
      <c r="K35" s="174">
        <f>[1]VIDRE!L45</f>
        <v>521290.07459523674</v>
      </c>
      <c r="L35" s="174">
        <f>[1]VIDRE!M45</f>
        <v>482326.62165917282</v>
      </c>
      <c r="M35" s="174">
        <f>[1]VIDRE!N45</f>
        <v>519417.4757445365</v>
      </c>
      <c r="N35" s="151">
        <f t="shared" si="4"/>
        <v>6382660.3958781296</v>
      </c>
    </row>
    <row r="36" spans="1:16" x14ac:dyDescent="0.25">
      <c r="A36" s="129">
        <v>2025</v>
      </c>
      <c r="B36" s="144">
        <v>678870.92414032819</v>
      </c>
      <c r="C36" s="144">
        <v>457564.99433619593</v>
      </c>
      <c r="D36" s="144">
        <v>534449.03721973579</v>
      </c>
      <c r="E36" s="144">
        <v>562068.92207455134</v>
      </c>
      <c r="F36" s="144">
        <v>563212.39805905509</v>
      </c>
      <c r="G36" s="144">
        <v>526003.87580179051</v>
      </c>
      <c r="H36" s="144">
        <v>677360.50715669745</v>
      </c>
      <c r="I36" s="144">
        <v>509782.53805731802</v>
      </c>
      <c r="J36" s="144">
        <v>608816.95132188848</v>
      </c>
      <c r="K36" s="144">
        <v>591189.63905611064</v>
      </c>
      <c r="L36" s="144">
        <v>542245.47695724654</v>
      </c>
      <c r="M36" s="144">
        <v>630286.74893478642</v>
      </c>
      <c r="N36" s="151">
        <f t="shared" si="4"/>
        <v>6881852.0131157059</v>
      </c>
      <c r="P36" s="2"/>
    </row>
    <row r="37" spans="1:16" x14ac:dyDescent="0.25">
      <c r="A37" s="129">
        <v>2026</v>
      </c>
      <c r="B37" s="144">
        <f>VIDRE!C47</f>
        <v>840434.09714452561</v>
      </c>
      <c r="C37" s="144">
        <f>VIDRE!D47</f>
        <v>564909.36466009705</v>
      </c>
      <c r="D37" s="144">
        <f>VIDRE!E47</f>
        <v>0</v>
      </c>
      <c r="E37" s="144">
        <f>VIDRE!F47</f>
        <v>0</v>
      </c>
      <c r="F37" s="144">
        <f>VIDRE!G47</f>
        <v>0</v>
      </c>
      <c r="G37" s="144">
        <f>VIDRE!H47</f>
        <v>0</v>
      </c>
      <c r="H37" s="144">
        <f>VIDRE!I47</f>
        <v>0</v>
      </c>
      <c r="I37" s="144">
        <f>VIDRE!J47</f>
        <v>0</v>
      </c>
      <c r="J37" s="144">
        <f>VIDRE!K47</f>
        <v>0</v>
      </c>
      <c r="K37" s="144">
        <f>VIDRE!L47</f>
        <v>0</v>
      </c>
      <c r="L37" s="144">
        <f>VIDRE!M47</f>
        <v>0</v>
      </c>
      <c r="M37" s="144">
        <f>VIDRE!N47</f>
        <v>0</v>
      </c>
      <c r="N37" s="151">
        <f t="shared" si="4"/>
        <v>1405343.4618046228</v>
      </c>
      <c r="P37" s="2"/>
    </row>
    <row r="38" spans="1:16" x14ac:dyDescent="0.25">
      <c r="A38" s="154" t="s">
        <v>74</v>
      </c>
      <c r="B38" s="148">
        <f>(B37/B36)-1</f>
        <v>0.23798805819941249</v>
      </c>
      <c r="C38" s="148">
        <f t="shared" ref="C38:N38" si="5">(C37/C36)-1</f>
        <v>0.23459917531416274</v>
      </c>
      <c r="D38" s="148">
        <f t="shared" si="5"/>
        <v>-1</v>
      </c>
      <c r="E38" s="148">
        <f t="shared" si="5"/>
        <v>-1</v>
      </c>
      <c r="F38" s="148">
        <f t="shared" si="5"/>
        <v>-1</v>
      </c>
      <c r="G38" s="148">
        <f t="shared" si="5"/>
        <v>-1</v>
      </c>
      <c r="H38" s="148">
        <f t="shared" si="5"/>
        <v>-1</v>
      </c>
      <c r="I38" s="148">
        <f t="shared" si="5"/>
        <v>-1</v>
      </c>
      <c r="J38" s="148">
        <f t="shared" si="5"/>
        <v>-1</v>
      </c>
      <c r="K38" s="148">
        <f t="shared" si="5"/>
        <v>-1</v>
      </c>
      <c r="L38" s="148">
        <f t="shared" si="5"/>
        <v>-1</v>
      </c>
      <c r="M38" s="148">
        <f t="shared" si="5"/>
        <v>-1</v>
      </c>
      <c r="N38" s="148">
        <f t="shared" si="5"/>
        <v>-0.79578993283693644</v>
      </c>
    </row>
    <row r="39" spans="1:16" x14ac:dyDescent="0.25">
      <c r="A39" s="129" t="s">
        <v>65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6" x14ac:dyDescent="0.25">
      <c r="A40" s="129">
        <v>2017</v>
      </c>
      <c r="B40" s="130">
        <v>375440.00000000006</v>
      </c>
      <c r="C40" s="131">
        <v>429180</v>
      </c>
      <c r="D40" s="131">
        <v>526579.5</v>
      </c>
      <c r="E40" s="131">
        <v>523220</v>
      </c>
      <c r="F40" s="131">
        <v>556680</v>
      </c>
      <c r="G40" s="131">
        <v>530059.36</v>
      </c>
      <c r="H40" s="131">
        <v>540060</v>
      </c>
      <c r="I40" s="131">
        <v>490059.99999999994</v>
      </c>
      <c r="J40" s="131">
        <v>470480</v>
      </c>
      <c r="K40" s="131">
        <v>478960</v>
      </c>
      <c r="L40" s="131">
        <v>456300</v>
      </c>
      <c r="M40" s="131">
        <v>435505.00000000006</v>
      </c>
      <c r="N40" s="150">
        <f t="shared" ref="N40:N46" si="6">SUM(B40:M40)</f>
        <v>5812523.8599999994</v>
      </c>
    </row>
    <row r="41" spans="1:16" x14ac:dyDescent="0.25">
      <c r="A41" s="129">
        <v>2018</v>
      </c>
      <c r="B41" s="146">
        <v>441840</v>
      </c>
      <c r="C41" s="147">
        <v>373740.01</v>
      </c>
      <c r="D41" s="147">
        <v>483000</v>
      </c>
      <c r="E41" s="147">
        <v>516380</v>
      </c>
      <c r="F41" s="147">
        <v>545080.01</v>
      </c>
      <c r="G41" s="147">
        <v>526860</v>
      </c>
      <c r="H41" s="147">
        <v>519200</v>
      </c>
      <c r="I41" s="147">
        <v>484920.00000000006</v>
      </c>
      <c r="J41" s="147">
        <v>466960</v>
      </c>
      <c r="K41" s="147">
        <v>461940</v>
      </c>
      <c r="L41" s="147">
        <v>434380.00000000006</v>
      </c>
      <c r="M41" s="147">
        <v>455420.01</v>
      </c>
      <c r="N41" s="153">
        <f t="shared" si="6"/>
        <v>5709720.0299999993</v>
      </c>
    </row>
    <row r="42" spans="1:16" x14ac:dyDescent="0.25">
      <c r="A42" s="129">
        <v>2019</v>
      </c>
      <c r="B42" s="139">
        <v>405240</v>
      </c>
      <c r="C42" s="140">
        <v>382840</v>
      </c>
      <c r="D42" s="140">
        <v>437290</v>
      </c>
      <c r="E42" s="140">
        <v>452979.99</v>
      </c>
      <c r="F42" s="140">
        <v>513380</v>
      </c>
      <c r="G42" s="140">
        <v>485940.01</v>
      </c>
      <c r="H42" s="140">
        <v>532980.03</v>
      </c>
      <c r="I42" s="140">
        <v>474860</v>
      </c>
      <c r="J42" s="140">
        <v>485100</v>
      </c>
      <c r="K42" s="140">
        <v>472620</v>
      </c>
      <c r="L42" s="140">
        <v>436300</v>
      </c>
      <c r="M42" s="140">
        <v>479600.01</v>
      </c>
      <c r="N42" s="152">
        <f t="shared" si="6"/>
        <v>5559130.04</v>
      </c>
    </row>
    <row r="43" spans="1:16" x14ac:dyDescent="0.25">
      <c r="A43" s="129">
        <v>2020</v>
      </c>
      <c r="B43" s="144">
        <v>440780.04</v>
      </c>
      <c r="C43" s="144">
        <v>433039.99</v>
      </c>
      <c r="D43" s="144">
        <v>478840</v>
      </c>
      <c r="E43" s="144">
        <v>534160</v>
      </c>
      <c r="F43" s="144">
        <v>574699.99999999988</v>
      </c>
      <c r="G43" s="144">
        <v>578519.99999999988</v>
      </c>
      <c r="H43" s="144">
        <v>560240.01000000013</v>
      </c>
      <c r="I43" s="144">
        <v>538654</v>
      </c>
      <c r="J43" s="144">
        <v>508699.99</v>
      </c>
      <c r="K43" s="144">
        <v>486720</v>
      </c>
      <c r="L43" s="144">
        <v>479620</v>
      </c>
      <c r="M43" s="144">
        <v>459880</v>
      </c>
      <c r="N43" s="151">
        <f t="shared" si="6"/>
        <v>6073854.0300000003</v>
      </c>
    </row>
    <row r="44" spans="1:16" x14ac:dyDescent="0.25">
      <c r="A44" s="129">
        <v>2021</v>
      </c>
      <c r="B44" s="144">
        <v>430299.99999999994</v>
      </c>
      <c r="C44" s="144">
        <v>424100</v>
      </c>
      <c r="D44" s="144">
        <v>513779.99</v>
      </c>
      <c r="E44" s="144">
        <v>507720</v>
      </c>
      <c r="F44" s="144">
        <v>571600.01</v>
      </c>
      <c r="G44" s="144">
        <v>545060</v>
      </c>
      <c r="H44" s="144">
        <v>514319.99</v>
      </c>
      <c r="I44" s="144">
        <v>483699.99</v>
      </c>
      <c r="J44" s="144">
        <v>476529.99999999994</v>
      </c>
      <c r="K44" s="144">
        <v>495819.99999999994</v>
      </c>
      <c r="L44" s="144">
        <v>492960</v>
      </c>
      <c r="M44" s="144">
        <v>491620</v>
      </c>
      <c r="N44" s="151">
        <f t="shared" si="6"/>
        <v>5947509.9800000004</v>
      </c>
    </row>
    <row r="45" spans="1:16" x14ac:dyDescent="0.25">
      <c r="A45" s="129">
        <v>2022</v>
      </c>
      <c r="B45" s="144">
        <v>467460.01</v>
      </c>
      <c r="C45" s="144">
        <v>458800</v>
      </c>
      <c r="D45" s="144">
        <v>511459</v>
      </c>
      <c r="E45" s="144">
        <v>563520</v>
      </c>
      <c r="F45" s="144">
        <v>639760</v>
      </c>
      <c r="G45" s="144">
        <v>575660</v>
      </c>
      <c r="H45" s="144">
        <v>591420</v>
      </c>
      <c r="I45" s="144">
        <v>625700</v>
      </c>
      <c r="J45" s="144">
        <v>643319.99999829999</v>
      </c>
      <c r="K45" s="144">
        <v>636139.99999999988</v>
      </c>
      <c r="L45" s="144">
        <v>631280</v>
      </c>
      <c r="M45" s="144">
        <v>637840</v>
      </c>
      <c r="N45" s="151">
        <f t="shared" si="6"/>
        <v>6982359.0099983001</v>
      </c>
    </row>
    <row r="46" spans="1:16" x14ac:dyDescent="0.25">
      <c r="A46" s="129">
        <v>2023</v>
      </c>
      <c r="B46" s="174">
        <v>615080</v>
      </c>
      <c r="C46" s="174">
        <v>545720</v>
      </c>
      <c r="D46" s="174">
        <v>640960</v>
      </c>
      <c r="E46" s="174">
        <v>592460</v>
      </c>
      <c r="F46" s="174">
        <v>691820</v>
      </c>
      <c r="G46" s="174">
        <v>701700.00000000012</v>
      </c>
      <c r="H46" s="174">
        <v>679940</v>
      </c>
      <c r="I46" s="174">
        <v>597460</v>
      </c>
      <c r="J46" s="174">
        <v>643780</v>
      </c>
      <c r="K46" s="174">
        <v>627800</v>
      </c>
      <c r="L46" s="174">
        <v>599000</v>
      </c>
      <c r="M46" s="174">
        <v>602039.99</v>
      </c>
      <c r="N46" s="151">
        <f t="shared" si="6"/>
        <v>7537759.9900000002</v>
      </c>
    </row>
    <row r="47" spans="1:16" x14ac:dyDescent="0.25">
      <c r="A47" s="129">
        <v>2024</v>
      </c>
      <c r="B47" s="174">
        <f>[1]FORM!C44</f>
        <v>619620</v>
      </c>
      <c r="C47" s="174">
        <f>[1]FORM!D44</f>
        <v>572500</v>
      </c>
      <c r="D47" s="174">
        <f>[1]FORM!E44</f>
        <v>627560</v>
      </c>
      <c r="E47" s="174">
        <f>[1]FORM!F44</f>
        <v>671040.00000000012</v>
      </c>
      <c r="F47" s="174">
        <f>[1]FORM!G44</f>
        <v>812480</v>
      </c>
      <c r="G47" s="174">
        <f>[1]FORM!H44</f>
        <v>802120</v>
      </c>
      <c r="H47" s="174">
        <f>[1]FORM!I44</f>
        <v>840360</v>
      </c>
      <c r="I47" s="174">
        <f>[1]FORM!J44</f>
        <v>750200</v>
      </c>
      <c r="J47" s="174">
        <f>[1]FORM!K44</f>
        <v>771160</v>
      </c>
      <c r="K47" s="174">
        <f>[1]FORM!L44</f>
        <v>807020</v>
      </c>
      <c r="L47" s="174">
        <f>[1]FORM!M44</f>
        <v>787960</v>
      </c>
      <c r="M47" s="174">
        <f>[1]FORM!N44</f>
        <v>803720</v>
      </c>
      <c r="N47" s="151">
        <f>SUM(B47:M47)</f>
        <v>8865740</v>
      </c>
    </row>
    <row r="48" spans="1:16" x14ac:dyDescent="0.25">
      <c r="A48" s="129">
        <v>2025</v>
      </c>
      <c r="B48" s="144">
        <v>832940</v>
      </c>
      <c r="C48" s="144">
        <v>797700</v>
      </c>
      <c r="D48" s="144">
        <v>984400.00000000012</v>
      </c>
      <c r="E48" s="144">
        <v>1065010</v>
      </c>
      <c r="F48" s="144">
        <v>1187000</v>
      </c>
      <c r="G48" s="144">
        <v>1123899.9999999998</v>
      </c>
      <c r="H48" s="144">
        <v>1169900</v>
      </c>
      <c r="I48" s="144">
        <v>1068420</v>
      </c>
      <c r="J48" s="144">
        <v>1421680</v>
      </c>
      <c r="K48" s="144">
        <v>1438500.0000000002</v>
      </c>
      <c r="L48" s="144">
        <v>1342360</v>
      </c>
      <c r="M48" s="144">
        <v>1475180</v>
      </c>
      <c r="N48" s="151">
        <f>SUM(B48:M48)</f>
        <v>13906990</v>
      </c>
      <c r="P48" s="2"/>
    </row>
    <row r="49" spans="1:16" x14ac:dyDescent="0.25">
      <c r="A49" s="129">
        <v>2026</v>
      </c>
      <c r="B49" s="144">
        <f>FORM!C46</f>
        <v>1422080</v>
      </c>
      <c r="C49" s="144">
        <f>FORM!D46</f>
        <v>1379040</v>
      </c>
      <c r="D49" s="144">
        <f>FORM!E46</f>
        <v>0</v>
      </c>
      <c r="E49" s="144">
        <f>FORM!F46</f>
        <v>0</v>
      </c>
      <c r="F49" s="144">
        <f>FORM!G46</f>
        <v>0</v>
      </c>
      <c r="G49" s="144">
        <f>FORM!H46</f>
        <v>0</v>
      </c>
      <c r="H49" s="144">
        <f>FORM!I46</f>
        <v>0</v>
      </c>
      <c r="I49" s="144">
        <f>FORM!J46</f>
        <v>0</v>
      </c>
      <c r="J49" s="144">
        <f>FORM!K46</f>
        <v>0</v>
      </c>
      <c r="K49" s="144">
        <f>FORM!L46</f>
        <v>0</v>
      </c>
      <c r="L49" s="144">
        <f>FORM!M46</f>
        <v>0</v>
      </c>
      <c r="M49" s="144">
        <f>FORM!N46</f>
        <v>0</v>
      </c>
      <c r="N49" s="151">
        <f>SUM(B49:M49)</f>
        <v>2801120</v>
      </c>
      <c r="P49" s="2"/>
    </row>
    <row r="50" spans="1:16" x14ac:dyDescent="0.25">
      <c r="A50" s="154" t="s">
        <v>74</v>
      </c>
      <c r="B50" s="148">
        <f>(B49/B48)-1</f>
        <v>0.7073018464715346</v>
      </c>
      <c r="C50" s="148">
        <f t="shared" ref="C50:N50" si="7">(C49/C48)-1</f>
        <v>0.72877021436630307</v>
      </c>
      <c r="D50" s="148">
        <f t="shared" si="7"/>
        <v>-1</v>
      </c>
      <c r="E50" s="148">
        <f t="shared" si="7"/>
        <v>-1</v>
      </c>
      <c r="F50" s="148">
        <f t="shared" si="7"/>
        <v>-1</v>
      </c>
      <c r="G50" s="148">
        <f t="shared" si="7"/>
        <v>-1</v>
      </c>
      <c r="H50" s="148">
        <f t="shared" si="7"/>
        <v>-1</v>
      </c>
      <c r="I50" s="148">
        <f t="shared" si="7"/>
        <v>-1</v>
      </c>
      <c r="J50" s="148">
        <f t="shared" si="7"/>
        <v>-1</v>
      </c>
      <c r="K50" s="148">
        <f t="shared" si="7"/>
        <v>-1</v>
      </c>
      <c r="L50" s="148">
        <f t="shared" si="7"/>
        <v>-1</v>
      </c>
      <c r="M50" s="148">
        <f t="shared" si="7"/>
        <v>-1</v>
      </c>
      <c r="N50" s="148">
        <f t="shared" si="7"/>
        <v>-0.79858186422798894</v>
      </c>
    </row>
    <row r="51" spans="1:16" x14ac:dyDescent="0.25">
      <c r="A51" s="129" t="s">
        <v>64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6" x14ac:dyDescent="0.25">
      <c r="A52" s="129">
        <v>2017</v>
      </c>
      <c r="B52" s="130">
        <v>1145400</v>
      </c>
      <c r="C52" s="131">
        <v>1152059</v>
      </c>
      <c r="D52" s="131">
        <v>1346220</v>
      </c>
      <c r="E52" s="131">
        <v>1301060</v>
      </c>
      <c r="F52" s="131">
        <v>1422680</v>
      </c>
      <c r="G52" s="131">
        <v>1347480</v>
      </c>
      <c r="H52" s="131">
        <v>1438600</v>
      </c>
      <c r="I52" s="131">
        <v>1317630</v>
      </c>
      <c r="J52" s="131">
        <v>1332640</v>
      </c>
      <c r="K52" s="131">
        <v>1303060</v>
      </c>
      <c r="L52" s="131">
        <v>1248300</v>
      </c>
      <c r="M52" s="131">
        <v>1281600</v>
      </c>
      <c r="N52" s="150">
        <f t="shared" ref="N52:N61" si="8">SUM(B52:M52)</f>
        <v>15636729</v>
      </c>
    </row>
    <row r="53" spans="1:16" x14ac:dyDescent="0.25">
      <c r="A53" s="129">
        <v>2018</v>
      </c>
      <c r="B53" s="130">
        <v>1345359</v>
      </c>
      <c r="C53" s="131">
        <v>1082860</v>
      </c>
      <c r="D53" s="131">
        <v>1333560</v>
      </c>
      <c r="E53" s="131">
        <v>1294260</v>
      </c>
      <c r="F53" s="131">
        <v>1317200</v>
      </c>
      <c r="G53" s="131">
        <v>1336220</v>
      </c>
      <c r="H53" s="131">
        <v>1378020</v>
      </c>
      <c r="I53" s="131">
        <v>1325839</v>
      </c>
      <c r="J53" s="131">
        <v>1244100</v>
      </c>
      <c r="K53" s="131">
        <v>1327400</v>
      </c>
      <c r="L53" s="131">
        <v>1140760</v>
      </c>
      <c r="M53" s="131">
        <v>1115400</v>
      </c>
      <c r="N53" s="150">
        <f t="shared" si="8"/>
        <v>15240978</v>
      </c>
    </row>
    <row r="54" spans="1:16" x14ac:dyDescent="0.25">
      <c r="A54" s="129">
        <v>2019</v>
      </c>
      <c r="B54" s="139">
        <v>1037280.0100000001</v>
      </c>
      <c r="C54" s="140">
        <v>988299</v>
      </c>
      <c r="D54" s="140">
        <v>1061900</v>
      </c>
      <c r="E54" s="140">
        <v>1040420</v>
      </c>
      <c r="F54" s="140">
        <v>1131120</v>
      </c>
      <c r="G54" s="140">
        <v>1104280</v>
      </c>
      <c r="H54" s="140">
        <v>1196720</v>
      </c>
      <c r="I54" s="140">
        <v>1076958.8199999998</v>
      </c>
      <c r="J54" s="140">
        <v>1075740</v>
      </c>
      <c r="K54" s="140">
        <v>1041840</v>
      </c>
      <c r="L54" s="140">
        <v>1021720</v>
      </c>
      <c r="M54" s="140">
        <v>1090399.99</v>
      </c>
      <c r="N54" s="152">
        <f t="shared" si="8"/>
        <v>12866677.82</v>
      </c>
    </row>
    <row r="55" spans="1:16" x14ac:dyDescent="0.25">
      <c r="A55" s="129">
        <v>2020</v>
      </c>
      <c r="B55" s="144">
        <v>1107820</v>
      </c>
      <c r="C55" s="144">
        <v>987120</v>
      </c>
      <c r="D55" s="144">
        <v>1097660</v>
      </c>
      <c r="E55" s="144">
        <v>1195580</v>
      </c>
      <c r="F55" s="144">
        <v>1236660</v>
      </c>
      <c r="G55" s="144">
        <v>1260060.1000000001</v>
      </c>
      <c r="H55" s="144">
        <v>1224420</v>
      </c>
      <c r="I55" s="144">
        <v>1162340</v>
      </c>
      <c r="J55" s="144">
        <v>1103480</v>
      </c>
      <c r="K55" s="144">
        <v>1114620</v>
      </c>
      <c r="L55" s="144">
        <v>1091280</v>
      </c>
      <c r="M55" s="144">
        <v>1113780</v>
      </c>
      <c r="N55" s="151">
        <f t="shared" si="8"/>
        <v>13694820.1</v>
      </c>
    </row>
    <row r="56" spans="1:16" x14ac:dyDescent="0.25">
      <c r="A56" s="129">
        <v>2021</v>
      </c>
      <c r="B56" s="144">
        <v>1082420</v>
      </c>
      <c r="C56" s="144">
        <v>984360.01</v>
      </c>
      <c r="D56" s="144">
        <v>1175640</v>
      </c>
      <c r="E56" s="144">
        <v>1120218</v>
      </c>
      <c r="F56" s="144">
        <v>1237280</v>
      </c>
      <c r="G56" s="144">
        <v>1206140</v>
      </c>
      <c r="H56" s="144">
        <v>1204900</v>
      </c>
      <c r="I56" s="144">
        <v>1124120</v>
      </c>
      <c r="J56" s="144">
        <v>1116260</v>
      </c>
      <c r="K56" s="144">
        <v>1399540</v>
      </c>
      <c r="L56" s="144">
        <v>1390460</v>
      </c>
      <c r="M56" s="144">
        <v>1427900</v>
      </c>
      <c r="N56" s="151">
        <f t="shared" si="8"/>
        <v>14469238.01</v>
      </c>
    </row>
    <row r="57" spans="1:16" x14ac:dyDescent="0.25">
      <c r="A57" s="129">
        <v>2022</v>
      </c>
      <c r="B57" s="144">
        <v>1510980</v>
      </c>
      <c r="C57" s="144">
        <v>1449720</v>
      </c>
      <c r="D57" s="144">
        <v>1593500</v>
      </c>
      <c r="E57" s="144">
        <v>1681840</v>
      </c>
      <c r="F57" s="144">
        <v>1777689</v>
      </c>
      <c r="G57" s="144">
        <v>1715320</v>
      </c>
      <c r="H57" s="144">
        <v>1554620.0000000002</v>
      </c>
      <c r="I57" s="144">
        <v>1382620</v>
      </c>
      <c r="J57" s="144">
        <v>1281300</v>
      </c>
      <c r="K57" s="144">
        <v>1226720</v>
      </c>
      <c r="L57" s="144">
        <v>1134240</v>
      </c>
      <c r="M57" s="144">
        <v>1222000</v>
      </c>
      <c r="N57" s="151">
        <f t="shared" si="8"/>
        <v>17530549</v>
      </c>
    </row>
    <row r="58" spans="1:16" x14ac:dyDescent="0.25">
      <c r="A58" s="129">
        <v>2023</v>
      </c>
      <c r="B58" s="174">
        <v>1177580</v>
      </c>
      <c r="C58" s="174">
        <v>1072600</v>
      </c>
      <c r="D58" s="174">
        <v>1227020</v>
      </c>
      <c r="E58" s="174">
        <v>1148640</v>
      </c>
      <c r="F58" s="174">
        <v>1283280</v>
      </c>
      <c r="G58" s="174">
        <v>1265250</v>
      </c>
      <c r="H58" s="174">
        <v>1291600</v>
      </c>
      <c r="I58" s="174">
        <v>1188620</v>
      </c>
      <c r="J58" s="174">
        <v>1185320</v>
      </c>
      <c r="K58" s="174">
        <v>1189380</v>
      </c>
      <c r="L58" s="174">
        <v>1139720</v>
      </c>
      <c r="M58" s="174">
        <v>1140420</v>
      </c>
      <c r="N58" s="151">
        <f t="shared" si="8"/>
        <v>14309430</v>
      </c>
    </row>
    <row r="59" spans="1:16" x14ac:dyDescent="0.25">
      <c r="A59" s="129">
        <v>2024</v>
      </c>
      <c r="B59" s="174">
        <f>[1]RMO!C44</f>
        <v>1230010</v>
      </c>
      <c r="C59" s="174">
        <f>[1]RMO!D44</f>
        <v>1109880</v>
      </c>
      <c r="D59" s="174">
        <f>[1]RMO!E44</f>
        <v>1208180</v>
      </c>
      <c r="E59" s="174">
        <f>[1]RMO!F44</f>
        <v>1305440</v>
      </c>
      <c r="F59" s="174">
        <f>[1]RMO!G44</f>
        <v>1656680</v>
      </c>
      <c r="G59" s="174">
        <f>[1]RMO!H44</f>
        <v>1749380</v>
      </c>
      <c r="H59" s="174">
        <f>[1]RMO!I44</f>
        <v>1796260</v>
      </c>
      <c r="I59" s="174">
        <f>[1]RMO!J44</f>
        <v>1606220</v>
      </c>
      <c r="J59" s="174">
        <f>[1]RMO!K44</f>
        <v>1601260</v>
      </c>
      <c r="K59" s="174">
        <f>[1]RMO!L44</f>
        <v>1563480</v>
      </c>
      <c r="L59" s="174">
        <f>[1]RMO!M44</f>
        <v>1480060</v>
      </c>
      <c r="M59" s="174">
        <f>[1]RMO!N44</f>
        <v>1485300</v>
      </c>
      <c r="N59" s="151">
        <f t="shared" si="8"/>
        <v>17792150</v>
      </c>
    </row>
    <row r="60" spans="1:16" x14ac:dyDescent="0.25">
      <c r="A60" s="129">
        <v>2025</v>
      </c>
      <c r="B60" s="144">
        <v>1619160</v>
      </c>
      <c r="C60" s="144">
        <v>1447160.0000000002</v>
      </c>
      <c r="D60" s="144">
        <v>2020740.0000000002</v>
      </c>
      <c r="E60" s="144">
        <v>2036100</v>
      </c>
      <c r="F60" s="144">
        <v>2198860</v>
      </c>
      <c r="G60" s="144">
        <v>2089080</v>
      </c>
      <c r="H60" s="144">
        <v>2081080</v>
      </c>
      <c r="I60" s="144">
        <v>1865200.0000000002</v>
      </c>
      <c r="J60" s="144">
        <v>2551280</v>
      </c>
      <c r="K60" s="144">
        <v>2682860</v>
      </c>
      <c r="L60" s="144">
        <v>2590759.9999999995</v>
      </c>
      <c r="M60" s="144">
        <v>2934720</v>
      </c>
      <c r="N60" s="151">
        <f t="shared" si="8"/>
        <v>26117000</v>
      </c>
      <c r="P60" s="2"/>
    </row>
    <row r="61" spans="1:16" x14ac:dyDescent="0.25">
      <c r="A61" s="129">
        <v>2026</v>
      </c>
      <c r="B61" s="144">
        <f>RMO!C46</f>
        <v>2934560</v>
      </c>
      <c r="C61" s="144">
        <f>RMO!D46</f>
        <v>2780940</v>
      </c>
      <c r="D61" s="144">
        <f>RMO!E46</f>
        <v>0</v>
      </c>
      <c r="E61" s="144">
        <f>RMO!F46</f>
        <v>0</v>
      </c>
      <c r="F61" s="144">
        <f>RMO!G46</f>
        <v>0</v>
      </c>
      <c r="G61" s="144">
        <f>RMO!H46</f>
        <v>0</v>
      </c>
      <c r="H61" s="144">
        <f>RMO!I46</f>
        <v>0</v>
      </c>
      <c r="I61" s="144">
        <f>RMO!J46</f>
        <v>0</v>
      </c>
      <c r="J61" s="144">
        <f>RMO!K46</f>
        <v>0</v>
      </c>
      <c r="K61" s="144">
        <f>RMO!L46</f>
        <v>0</v>
      </c>
      <c r="L61" s="144">
        <f>RMO!M46</f>
        <v>0</v>
      </c>
      <c r="M61" s="144">
        <f>RMO!N46</f>
        <v>0</v>
      </c>
      <c r="N61" s="151">
        <f t="shared" si="8"/>
        <v>5715500</v>
      </c>
      <c r="P61" s="2"/>
    </row>
    <row r="62" spans="1:16" x14ac:dyDescent="0.25">
      <c r="A62" s="154" t="s">
        <v>74</v>
      </c>
      <c r="B62" s="148">
        <f>(B61/B60)-1</f>
        <v>0.81239655129820409</v>
      </c>
      <c r="C62" s="148">
        <f t="shared" ref="C62:N62" si="9">(C61/C60)-1</f>
        <v>0.92165344536886007</v>
      </c>
      <c r="D62" s="148">
        <f t="shared" si="9"/>
        <v>-1</v>
      </c>
      <c r="E62" s="148">
        <f t="shared" si="9"/>
        <v>-1</v>
      </c>
      <c r="F62" s="148">
        <f t="shared" si="9"/>
        <v>-1</v>
      </c>
      <c r="G62" s="148">
        <f t="shared" si="9"/>
        <v>-1</v>
      </c>
      <c r="H62" s="148">
        <f t="shared" si="9"/>
        <v>-1</v>
      </c>
      <c r="I62" s="148">
        <f t="shared" si="9"/>
        <v>-1</v>
      </c>
      <c r="J62" s="148">
        <f t="shared" si="9"/>
        <v>-1</v>
      </c>
      <c r="K62" s="148">
        <f t="shared" si="9"/>
        <v>-1</v>
      </c>
      <c r="L62" s="148">
        <f t="shared" si="9"/>
        <v>-1</v>
      </c>
      <c r="M62" s="148">
        <f t="shared" si="9"/>
        <v>-1</v>
      </c>
      <c r="N62" s="148">
        <f t="shared" si="9"/>
        <v>-0.78115786652372021</v>
      </c>
    </row>
    <row r="88" spans="3:14" x14ac:dyDescent="0.25">
      <c r="G88" s="149"/>
      <c r="N88"/>
    </row>
    <row r="89" spans="3:14" x14ac:dyDescent="0.25">
      <c r="C89" s="149"/>
      <c r="N89"/>
    </row>
    <row r="90" spans="3:14" x14ac:dyDescent="0.25">
      <c r="C90" s="149"/>
      <c r="N90"/>
    </row>
    <row r="91" spans="3:14" x14ac:dyDescent="0.25">
      <c r="C91" s="149"/>
      <c r="N91"/>
    </row>
    <row r="92" spans="3:14" x14ac:dyDescent="0.25">
      <c r="C92" s="149"/>
      <c r="N92"/>
    </row>
    <row r="93" spans="3:14" x14ac:dyDescent="0.25">
      <c r="C93" s="149"/>
      <c r="N93"/>
    </row>
    <row r="94" spans="3:14" x14ac:dyDescent="0.25">
      <c r="C94" s="149"/>
      <c r="N94"/>
    </row>
    <row r="95" spans="3:14" x14ac:dyDescent="0.25">
      <c r="C95" s="149"/>
      <c r="N95"/>
    </row>
    <row r="96" spans="3:14" x14ac:dyDescent="0.25">
      <c r="C96" s="149"/>
      <c r="N96"/>
    </row>
    <row r="97" spans="7:14" x14ac:dyDescent="0.25">
      <c r="G97" s="149"/>
      <c r="N97"/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6"/>
  <sheetViews>
    <sheetView showZeros="0" zoomScale="90" zoomScaleNormal="90" workbookViewId="0">
      <pane xSplit="2" topLeftCell="C1" activePane="topRight" state="frozen"/>
      <selection activeCell="B45" sqref="B45"/>
      <selection pane="topRight" activeCell="E24" sqref="E24"/>
    </sheetView>
  </sheetViews>
  <sheetFormatPr baseColWidth="10" defaultColWidth="11.42578125" defaultRowHeight="15" x14ac:dyDescent="0.25"/>
  <cols>
    <col min="1" max="1" width="5.7109375" style="3" customWidth="1"/>
    <col min="2" max="2" width="26.7109375" style="3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22" ht="15.75" x14ac:dyDescent="0.25">
      <c r="B2" s="1" t="s">
        <v>75</v>
      </c>
    </row>
    <row r="3" spans="1:22" ht="15.75" thickBot="1" x14ac:dyDescent="0.3">
      <c r="C3" s="4" t="s">
        <v>67</v>
      </c>
      <c r="Q3"/>
      <c r="R3"/>
      <c r="S3"/>
      <c r="T3"/>
      <c r="U3"/>
      <c r="V3"/>
    </row>
    <row r="4" spans="1:22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  <c r="Q4"/>
      <c r="R4"/>
      <c r="S4"/>
      <c r="T4"/>
      <c r="U4"/>
      <c r="V4"/>
    </row>
    <row r="5" spans="1:22" x14ac:dyDescent="0.25">
      <c r="A5" s="33">
        <v>1</v>
      </c>
      <c r="B5" s="38" t="s">
        <v>39</v>
      </c>
      <c r="C5" s="36">
        <v>19879.005718604716</v>
      </c>
      <c r="D5" s="28">
        <v>12923.914374582055</v>
      </c>
      <c r="E5" s="28"/>
      <c r="F5" s="28"/>
      <c r="G5" s="10"/>
      <c r="H5" s="10"/>
      <c r="I5" s="28"/>
      <c r="J5" s="10"/>
      <c r="K5" s="28"/>
      <c r="L5" s="28"/>
      <c r="M5" s="28"/>
      <c r="O5" s="142">
        <f>SUM(Tabla2[[#This Row],[Gener]:[Desembre]])</f>
        <v>32802.920093186767</v>
      </c>
      <c r="Q5" s="166"/>
      <c r="R5" s="166"/>
      <c r="S5" s="166"/>
      <c r="T5" s="166"/>
      <c r="U5" s="166"/>
      <c r="V5"/>
    </row>
    <row r="6" spans="1:22" x14ac:dyDescent="0.25">
      <c r="A6" s="12">
        <v>2</v>
      </c>
      <c r="B6" s="39" t="s">
        <v>0</v>
      </c>
      <c r="C6" s="136">
        <v>21156.602150537634</v>
      </c>
      <c r="D6" s="10">
        <v>19263.142857142859</v>
      </c>
      <c r="E6" s="10"/>
      <c r="F6" s="10"/>
      <c r="G6" s="10"/>
      <c r="H6" s="10"/>
      <c r="I6" s="10"/>
      <c r="J6" s="10"/>
      <c r="K6" s="28"/>
      <c r="L6" s="28"/>
      <c r="M6" s="28"/>
      <c r="N6" s="27"/>
      <c r="O6" s="142">
        <f>SUM(Tabla2[[#This Row],[Gener]:[Desembre]])</f>
        <v>40419.745007680496</v>
      </c>
      <c r="Q6" s="199"/>
      <c r="R6" s="308"/>
      <c r="S6" s="166"/>
      <c r="T6" s="166"/>
      <c r="U6" s="166"/>
      <c r="V6"/>
    </row>
    <row r="7" spans="1:22" x14ac:dyDescent="0.25">
      <c r="A7" s="12">
        <v>3</v>
      </c>
      <c r="B7" s="39" t="s">
        <v>1</v>
      </c>
      <c r="C7" s="136">
        <v>54648.139725758483</v>
      </c>
      <c r="D7" s="10">
        <v>48975.428270717668</v>
      </c>
      <c r="E7" s="10"/>
      <c r="F7" s="10"/>
      <c r="G7" s="10"/>
      <c r="H7" s="10"/>
      <c r="I7" s="10"/>
      <c r="J7" s="10"/>
      <c r="K7" s="28"/>
      <c r="L7" s="28"/>
      <c r="M7" s="28"/>
      <c r="N7" s="27"/>
      <c r="O7" s="142">
        <f>SUM(Tabla2[[#This Row],[Gener]:[Desembre]])</f>
        <v>103623.56799647615</v>
      </c>
      <c r="Q7" s="166"/>
      <c r="R7" s="309"/>
      <c r="S7" s="166"/>
      <c r="T7" s="166"/>
      <c r="U7" s="166"/>
      <c r="V7"/>
    </row>
    <row r="8" spans="1:22" x14ac:dyDescent="0.25">
      <c r="A8" s="12">
        <v>4</v>
      </c>
      <c r="B8" s="39" t="s">
        <v>2</v>
      </c>
      <c r="C8" s="136">
        <v>1566.1395606132451</v>
      </c>
      <c r="D8" s="10">
        <v>1078.360215053764</v>
      </c>
      <c r="E8" s="10"/>
      <c r="F8" s="10"/>
      <c r="G8" s="10"/>
      <c r="H8" s="10"/>
      <c r="I8" s="10"/>
      <c r="J8" s="10"/>
      <c r="K8" s="28"/>
      <c r="L8" s="28"/>
      <c r="M8" s="28"/>
      <c r="N8" s="27"/>
      <c r="O8" s="142">
        <f>SUM(Tabla2[[#This Row],[Gener]:[Desembre]])</f>
        <v>2644.4997756670091</v>
      </c>
      <c r="Q8" s="166"/>
      <c r="R8" s="308"/>
      <c r="S8" s="166"/>
      <c r="T8" s="166"/>
      <c r="U8" s="166"/>
      <c r="V8"/>
    </row>
    <row r="9" spans="1:22" x14ac:dyDescent="0.25">
      <c r="A9" s="12">
        <v>5</v>
      </c>
      <c r="B9" s="39" t="s">
        <v>3</v>
      </c>
      <c r="C9" s="136">
        <v>27945</v>
      </c>
      <c r="D9" s="10">
        <v>20530</v>
      </c>
      <c r="E9" s="10"/>
      <c r="F9" s="10"/>
      <c r="G9" s="10"/>
      <c r="H9" s="10"/>
      <c r="I9" s="10"/>
      <c r="J9" s="10"/>
      <c r="K9" s="28"/>
      <c r="L9" s="28"/>
      <c r="M9" s="28"/>
      <c r="N9" s="27"/>
      <c r="O9" s="142">
        <f>SUM(Tabla2[[#This Row],[Gener]:[Desembre]])</f>
        <v>48475</v>
      </c>
      <c r="Q9" s="166"/>
      <c r="R9" s="166"/>
      <c r="S9" s="166"/>
      <c r="T9" s="166"/>
      <c r="U9" s="166"/>
      <c r="V9"/>
    </row>
    <row r="10" spans="1:22" x14ac:dyDescent="0.25">
      <c r="A10" s="12">
        <v>6</v>
      </c>
      <c r="B10" s="39" t="s">
        <v>4</v>
      </c>
      <c r="C10" s="136">
        <v>41430</v>
      </c>
      <c r="D10" s="10">
        <v>31540</v>
      </c>
      <c r="E10" s="10"/>
      <c r="F10" s="10"/>
      <c r="G10" s="10"/>
      <c r="H10" s="10"/>
      <c r="I10" s="10"/>
      <c r="J10" s="10"/>
      <c r="K10" s="28"/>
      <c r="L10" s="28"/>
      <c r="M10" s="28"/>
      <c r="N10" s="27"/>
      <c r="O10" s="142">
        <f>SUM(Tabla2[[#This Row],[Gener]:[Desembre]])</f>
        <v>72970</v>
      </c>
      <c r="Q10" s="166"/>
      <c r="R10" s="166"/>
      <c r="S10" s="166"/>
      <c r="T10" s="166"/>
      <c r="U10" s="166"/>
      <c r="V10"/>
    </row>
    <row r="11" spans="1:22" x14ac:dyDescent="0.25">
      <c r="A11" s="12">
        <v>8</v>
      </c>
      <c r="B11" s="40" t="s">
        <v>7</v>
      </c>
      <c r="C11" s="136">
        <v>2263.430535798956</v>
      </c>
      <c r="D11" s="10">
        <v>2120.5734767025087</v>
      </c>
      <c r="E11" s="10"/>
      <c r="F11" s="10"/>
      <c r="G11" s="10"/>
      <c r="H11" s="10"/>
      <c r="I11" s="10"/>
      <c r="J11" s="10"/>
      <c r="K11" s="28"/>
      <c r="L11" s="28"/>
      <c r="M11" s="28"/>
      <c r="N11" s="27"/>
      <c r="O11" s="142">
        <f>SUM(Tabla2[[#This Row],[Gener]:[Desembre]])</f>
        <v>4384.0040125014648</v>
      </c>
      <c r="Q11" s="199"/>
      <c r="R11" s="199"/>
      <c r="S11" s="166"/>
      <c r="T11" s="166"/>
      <c r="U11" s="166"/>
      <c r="V11"/>
    </row>
    <row r="12" spans="1:22" x14ac:dyDescent="0.25">
      <c r="A12" s="12">
        <v>9</v>
      </c>
      <c r="B12" s="39" t="s">
        <v>40</v>
      </c>
      <c r="C12" s="136">
        <v>17420</v>
      </c>
      <c r="D12" s="10">
        <v>33340</v>
      </c>
      <c r="E12" s="10"/>
      <c r="F12" s="10"/>
      <c r="G12" s="10"/>
      <c r="H12" s="10"/>
      <c r="I12" s="10"/>
      <c r="J12" s="10"/>
      <c r="K12" s="10"/>
      <c r="L12" s="10"/>
      <c r="M12" s="28"/>
      <c r="N12" s="10"/>
      <c r="O12" s="142">
        <f>SUM(Tabla2[[#This Row],[Gener]:[Desembre]])</f>
        <v>50760</v>
      </c>
      <c r="Q12" s="199"/>
      <c r="R12" s="199"/>
      <c r="S12" s="166"/>
      <c r="U12" s="166"/>
      <c r="V12"/>
    </row>
    <row r="13" spans="1:22" x14ac:dyDescent="0.25">
      <c r="A13" s="12">
        <v>10</v>
      </c>
      <c r="B13" s="38" t="s">
        <v>41</v>
      </c>
      <c r="C13" s="136">
        <v>26817.5</v>
      </c>
      <c r="D13" s="10">
        <v>20578.5</v>
      </c>
      <c r="E13" s="10"/>
      <c r="F13" s="10"/>
      <c r="G13" s="10"/>
      <c r="H13" s="10"/>
      <c r="I13" s="10"/>
      <c r="J13" s="10"/>
      <c r="K13" s="28"/>
      <c r="L13" s="28"/>
      <c r="M13" s="28"/>
      <c r="N13" s="27"/>
      <c r="O13" s="142">
        <f>SUM(Tabla2[[#This Row],[Gener]:[Desembre]])</f>
        <v>47396</v>
      </c>
      <c r="Q13" s="166"/>
      <c r="R13" s="166"/>
      <c r="S13" s="166"/>
      <c r="U13" s="166"/>
      <c r="V13"/>
    </row>
    <row r="14" spans="1:22" x14ac:dyDescent="0.25">
      <c r="A14" s="12">
        <v>11</v>
      </c>
      <c r="B14" s="39" t="s">
        <v>9</v>
      </c>
      <c r="C14" s="136">
        <v>151862.78346161864</v>
      </c>
      <c r="D14" s="10">
        <v>115417.69945797915</v>
      </c>
      <c r="E14" s="10"/>
      <c r="F14" s="10"/>
      <c r="G14" s="10"/>
      <c r="H14" s="10"/>
      <c r="I14" s="10"/>
      <c r="J14" s="10"/>
      <c r="K14" s="28"/>
      <c r="L14" s="28"/>
      <c r="M14" s="28"/>
      <c r="N14" s="27"/>
      <c r="O14" s="142">
        <f>SUM(Tabla2[[#This Row],[Gener]:[Desembre]])</f>
        <v>267280.48291959777</v>
      </c>
      <c r="Q14" s="166"/>
      <c r="R14" s="166"/>
      <c r="S14" s="166"/>
      <c r="T14" s="166"/>
      <c r="U14" s="166"/>
      <c r="V14"/>
    </row>
    <row r="15" spans="1:22" x14ac:dyDescent="0.25">
      <c r="A15" s="12">
        <v>12</v>
      </c>
      <c r="B15" s="39" t="s">
        <v>10</v>
      </c>
      <c r="C15" s="136">
        <v>11058.06451612903</v>
      </c>
      <c r="D15" s="10">
        <v>8996.1290322580644</v>
      </c>
      <c r="E15" s="10"/>
      <c r="F15" s="10"/>
      <c r="G15" s="10"/>
      <c r="H15" s="10"/>
      <c r="I15" s="10"/>
      <c r="J15" s="10"/>
      <c r="K15" s="28"/>
      <c r="L15" s="28"/>
      <c r="M15" s="28"/>
      <c r="N15" s="27"/>
      <c r="O15" s="142">
        <f>SUM(Tabla2[[#This Row],[Gener]:[Desembre]])</f>
        <v>20054.193548387095</v>
      </c>
      <c r="Q15" s="166"/>
      <c r="R15" s="166"/>
      <c r="S15" s="166"/>
      <c r="T15" s="166"/>
      <c r="U15" s="166"/>
      <c r="V15"/>
    </row>
    <row r="16" spans="1:22" x14ac:dyDescent="0.25">
      <c r="A16" s="12">
        <v>13</v>
      </c>
      <c r="B16" s="39" t="s">
        <v>42</v>
      </c>
      <c r="C16" s="136">
        <v>46262.5</v>
      </c>
      <c r="D16" s="10">
        <v>36765</v>
      </c>
      <c r="E16" s="10"/>
      <c r="F16" s="10"/>
      <c r="G16" s="10"/>
      <c r="H16" s="10"/>
      <c r="I16" s="10"/>
      <c r="J16" s="10"/>
      <c r="K16" s="28"/>
      <c r="L16" s="28"/>
      <c r="M16" s="28"/>
      <c r="N16" s="27"/>
      <c r="O16" s="142">
        <f>SUM(Tabla2[[#This Row],[Gener]:[Desembre]])</f>
        <v>83027.5</v>
      </c>
      <c r="Q16" s="166"/>
      <c r="R16" s="166"/>
      <c r="S16" s="166"/>
      <c r="T16" s="166"/>
      <c r="U16" s="166"/>
      <c r="V16"/>
    </row>
    <row r="17" spans="1:22" x14ac:dyDescent="0.25">
      <c r="A17" s="12">
        <v>14</v>
      </c>
      <c r="B17" s="39" t="s">
        <v>11</v>
      </c>
      <c r="C17" s="136">
        <v>0</v>
      </c>
      <c r="D17" s="10">
        <v>0</v>
      </c>
      <c r="E17" s="10"/>
      <c r="F17" s="10"/>
      <c r="G17" s="10"/>
      <c r="H17" s="10"/>
      <c r="I17" s="10"/>
      <c r="J17" s="10"/>
      <c r="K17" s="28"/>
      <c r="L17" s="28"/>
      <c r="M17" s="28"/>
      <c r="N17" s="27"/>
      <c r="O17" s="142">
        <f>SUM(Tabla2[[#This Row],[Gener]:[Desembre]])</f>
        <v>0</v>
      </c>
      <c r="Q17" s="166"/>
      <c r="R17" s="166"/>
      <c r="S17" s="166"/>
      <c r="U17" s="166"/>
      <c r="V17"/>
    </row>
    <row r="18" spans="1:22" x14ac:dyDescent="0.25">
      <c r="A18" s="12">
        <v>15</v>
      </c>
      <c r="B18" s="39" t="s">
        <v>12</v>
      </c>
      <c r="C18" s="136">
        <v>20360</v>
      </c>
      <c r="D18" s="10">
        <v>18740</v>
      </c>
      <c r="E18" s="10"/>
      <c r="F18" s="10"/>
      <c r="G18" s="10"/>
      <c r="H18" s="10"/>
      <c r="I18" s="10"/>
      <c r="J18" s="10"/>
      <c r="K18" s="28"/>
      <c r="L18" s="28"/>
      <c r="M18" s="28"/>
      <c r="N18" s="27"/>
      <c r="O18" s="142">
        <f>SUM(Tabla2[[#This Row],[Gener]:[Desembre]])</f>
        <v>39100</v>
      </c>
      <c r="Q18" s="166"/>
      <c r="R18" s="166"/>
      <c r="S18" s="166"/>
      <c r="T18" s="166"/>
      <c r="U18" s="166"/>
      <c r="V18"/>
    </row>
    <row r="19" spans="1:22" x14ac:dyDescent="0.25">
      <c r="A19" s="12">
        <v>16</v>
      </c>
      <c r="B19" s="39" t="s">
        <v>13</v>
      </c>
      <c r="C19" s="136" t="s">
        <v>83</v>
      </c>
      <c r="D19" s="10" t="s">
        <v>83</v>
      </c>
      <c r="E19" s="10"/>
      <c r="F19" s="10"/>
      <c r="G19" s="10"/>
      <c r="H19" s="10"/>
      <c r="I19" s="10"/>
      <c r="J19" s="10"/>
      <c r="K19" s="28"/>
      <c r="L19" s="28"/>
      <c r="M19" s="28"/>
      <c r="N19" s="27"/>
      <c r="O19" s="142">
        <f>SUM(Tabla2[[#This Row],[Gener]:[Desembre]])</f>
        <v>0</v>
      </c>
      <c r="Q19" s="166"/>
      <c r="R19" s="166"/>
      <c r="S19" s="166"/>
      <c r="U19" s="166"/>
      <c r="V19"/>
    </row>
    <row r="20" spans="1:22" x14ac:dyDescent="0.25">
      <c r="A20" s="12">
        <v>17</v>
      </c>
      <c r="B20" s="39" t="s">
        <v>14</v>
      </c>
      <c r="C20" s="136">
        <v>12758.595889656504</v>
      </c>
      <c r="D20" s="10">
        <v>7989.7306357517937</v>
      </c>
      <c r="E20" s="10"/>
      <c r="F20" s="10"/>
      <c r="G20" s="10"/>
      <c r="H20" s="10"/>
      <c r="I20" s="10"/>
      <c r="J20" s="10"/>
      <c r="K20" s="28"/>
      <c r="L20" s="28"/>
      <c r="M20" s="28"/>
      <c r="N20" s="27"/>
      <c r="O20" s="142">
        <f>SUM(Tabla2[[#This Row],[Gener]:[Desembre]])</f>
        <v>20748.326525408298</v>
      </c>
      <c r="Q20" s="166"/>
      <c r="R20" s="166"/>
      <c r="S20" s="166"/>
      <c r="T20" s="166"/>
      <c r="U20" s="166"/>
      <c r="V20"/>
    </row>
    <row r="21" spans="1:22" x14ac:dyDescent="0.25">
      <c r="A21" s="12">
        <v>18</v>
      </c>
      <c r="B21" s="39" t="s">
        <v>15</v>
      </c>
      <c r="C21" s="136">
        <v>141750</v>
      </c>
      <c r="D21" s="10">
        <v>127650</v>
      </c>
      <c r="E21" s="10"/>
      <c r="F21" s="10"/>
      <c r="G21" s="10"/>
      <c r="H21" s="10"/>
      <c r="I21" s="10"/>
      <c r="J21" s="10"/>
      <c r="K21" s="28"/>
      <c r="L21" s="28"/>
      <c r="M21" s="28"/>
      <c r="N21" s="27"/>
      <c r="O21" s="142">
        <f>SUM(Tabla2[[#This Row],[Gener]:[Desembre]])</f>
        <v>269400</v>
      </c>
      <c r="Q21" s="166"/>
      <c r="R21" s="166"/>
      <c r="S21" s="166"/>
      <c r="T21" s="166"/>
      <c r="U21" s="166"/>
      <c r="V21"/>
    </row>
    <row r="22" spans="1:22" x14ac:dyDescent="0.25">
      <c r="A22" s="12">
        <v>19</v>
      </c>
      <c r="B22" s="39" t="s">
        <v>16</v>
      </c>
      <c r="C22" s="136">
        <v>23800</v>
      </c>
      <c r="D22" s="10">
        <v>19975.972222222223</v>
      </c>
      <c r="E22" s="10"/>
      <c r="F22" s="10"/>
      <c r="G22" s="10"/>
      <c r="H22" s="10"/>
      <c r="I22" s="10"/>
      <c r="J22" s="10"/>
      <c r="K22" s="28"/>
      <c r="L22" s="28"/>
      <c r="M22" s="28"/>
      <c r="N22" s="27"/>
      <c r="O22" s="142">
        <f>SUM(Tabla2[[#This Row],[Gener]:[Desembre]])</f>
        <v>43775.972222222219</v>
      </c>
      <c r="Q22" s="166"/>
      <c r="R22" s="166"/>
      <c r="S22" s="166"/>
      <c r="T22" s="166"/>
      <c r="U22" s="166"/>
      <c r="V22"/>
    </row>
    <row r="23" spans="1:22" x14ac:dyDescent="0.25">
      <c r="A23" s="12">
        <v>20</v>
      </c>
      <c r="B23" s="39" t="s">
        <v>17</v>
      </c>
      <c r="C23" s="136">
        <v>37990</v>
      </c>
      <c r="D23" s="10">
        <v>28240</v>
      </c>
      <c r="E23" s="10"/>
      <c r="F23" s="10"/>
      <c r="G23" s="10"/>
      <c r="H23" s="10"/>
      <c r="I23" s="10"/>
      <c r="J23" s="10"/>
      <c r="K23" s="28"/>
      <c r="L23" s="28"/>
      <c r="M23" s="28"/>
      <c r="N23" s="27"/>
      <c r="O23" s="142">
        <f>SUM(Tabla2[[#This Row],[Gener]:[Desembre]])</f>
        <v>66230</v>
      </c>
      <c r="Q23" s="166"/>
      <c r="R23" s="166"/>
      <c r="S23" s="166"/>
      <c r="U23" s="166"/>
      <c r="V23"/>
    </row>
    <row r="24" spans="1:22" x14ac:dyDescent="0.25">
      <c r="A24" s="12">
        <v>21</v>
      </c>
      <c r="B24" s="39" t="s">
        <v>18</v>
      </c>
      <c r="C24" s="136">
        <v>1217.6070807649749</v>
      </c>
      <c r="D24" s="10">
        <v>1047.8046594982079</v>
      </c>
      <c r="E24" s="10"/>
      <c r="F24" s="10"/>
      <c r="G24" s="10"/>
      <c r="H24" s="10"/>
      <c r="I24" s="10"/>
      <c r="J24" s="10"/>
      <c r="K24" s="28"/>
      <c r="L24" s="28"/>
      <c r="M24" s="28"/>
      <c r="N24" s="27"/>
      <c r="O24" s="142">
        <f>SUM(Tabla2[[#This Row],[Gener]:[Desembre]])</f>
        <v>2265.4117402631828</v>
      </c>
      <c r="Q24" s="166"/>
      <c r="R24" s="166"/>
      <c r="S24" s="166"/>
      <c r="T24" s="166"/>
      <c r="U24" s="166"/>
      <c r="V24"/>
    </row>
    <row r="25" spans="1:22" x14ac:dyDescent="0.25">
      <c r="A25" s="12">
        <v>22</v>
      </c>
      <c r="B25" s="39" t="s">
        <v>19</v>
      </c>
      <c r="C25" s="136">
        <v>32980.864337568055</v>
      </c>
      <c r="D25" s="10">
        <v>24973.986354775829</v>
      </c>
      <c r="E25" s="10"/>
      <c r="F25" s="10"/>
      <c r="G25" s="10"/>
      <c r="H25" s="10"/>
      <c r="I25" s="10"/>
      <c r="J25" s="10"/>
      <c r="K25" s="28"/>
      <c r="L25" s="28"/>
      <c r="M25" s="28"/>
      <c r="N25" s="27"/>
      <c r="O25" s="142">
        <f>SUM(Tabla2[[#This Row],[Gener]:[Desembre]])</f>
        <v>57954.850692343884</v>
      </c>
      <c r="Q25" s="166"/>
      <c r="R25" s="166"/>
      <c r="S25" s="166"/>
      <c r="T25" s="166"/>
      <c r="U25" s="166"/>
      <c r="V25"/>
    </row>
    <row r="26" spans="1:22" x14ac:dyDescent="0.25">
      <c r="A26" s="12">
        <v>23</v>
      </c>
      <c r="B26" s="39" t="s">
        <v>43</v>
      </c>
      <c r="C26" s="136">
        <v>22524.04787246705</v>
      </c>
      <c r="D26" s="10">
        <v>18467.985184406229</v>
      </c>
      <c r="E26" s="10"/>
      <c r="F26" s="10"/>
      <c r="G26" s="10"/>
      <c r="H26" s="10"/>
      <c r="I26" s="10"/>
      <c r="J26" s="10"/>
      <c r="K26" s="28"/>
      <c r="L26" s="28"/>
      <c r="M26" s="28"/>
      <c r="N26" s="27"/>
      <c r="O26" s="142">
        <f>SUM(Tabla2[[#This Row],[Gener]:[Desembre]])</f>
        <v>40992.033056873275</v>
      </c>
      <c r="Q26" s="166"/>
      <c r="R26" s="166"/>
      <c r="S26" s="166"/>
      <c r="T26" s="166"/>
      <c r="U26" s="166"/>
      <c r="V26"/>
    </row>
    <row r="27" spans="1:22" x14ac:dyDescent="0.25">
      <c r="A27" s="12">
        <v>24</v>
      </c>
      <c r="B27" s="39" t="s">
        <v>44</v>
      </c>
      <c r="C27" s="136">
        <v>16385.391916064673</v>
      </c>
      <c r="D27" s="10">
        <v>11545.534273913223</v>
      </c>
      <c r="E27" s="10"/>
      <c r="F27" s="10"/>
      <c r="G27" s="10"/>
      <c r="H27" s="10"/>
      <c r="I27" s="193"/>
      <c r="J27" s="10"/>
      <c r="K27" s="28"/>
      <c r="L27" s="28"/>
      <c r="M27" s="28"/>
      <c r="N27" s="27"/>
      <c r="O27" s="142">
        <f>SUM(Tabla2[[#This Row],[Gener]:[Desembre]])</f>
        <v>27930.926189977894</v>
      </c>
      <c r="Q27" s="166"/>
      <c r="R27" s="166"/>
      <c r="S27" s="166"/>
      <c r="T27" s="166"/>
      <c r="U27" s="166"/>
      <c r="V27"/>
    </row>
    <row r="28" spans="1:22" x14ac:dyDescent="0.25">
      <c r="A28" s="12">
        <v>25</v>
      </c>
      <c r="B28" s="39" t="s">
        <v>20</v>
      </c>
      <c r="C28" s="136">
        <v>61545</v>
      </c>
      <c r="D28" s="172">
        <v>52895.338983050853</v>
      </c>
      <c r="E28" s="172"/>
      <c r="F28" s="172"/>
      <c r="G28" s="10"/>
      <c r="H28" s="10"/>
      <c r="I28" s="172"/>
      <c r="J28" s="10"/>
      <c r="K28" s="176"/>
      <c r="L28" s="176"/>
      <c r="M28" s="28"/>
      <c r="N28" s="173"/>
      <c r="O28" s="142">
        <f>SUM(Tabla2[[#This Row],[Gener]:[Desembre]])</f>
        <v>114440.33898305085</v>
      </c>
      <c r="Q28" s="166"/>
      <c r="R28" s="166"/>
      <c r="S28" s="166"/>
      <c r="T28" s="166"/>
      <c r="U28" s="166"/>
      <c r="V28"/>
    </row>
    <row r="29" spans="1:22" x14ac:dyDescent="0.25">
      <c r="A29" s="12">
        <v>26</v>
      </c>
      <c r="B29" s="39" t="s">
        <v>45</v>
      </c>
      <c r="C29" s="136">
        <v>5381.8</v>
      </c>
      <c r="D29" s="10">
        <v>4728.6000000000004</v>
      </c>
      <c r="E29" s="10"/>
      <c r="F29" s="10"/>
      <c r="G29" s="10"/>
      <c r="H29" s="10"/>
      <c r="I29" s="10"/>
      <c r="J29" s="10"/>
      <c r="K29" s="28"/>
      <c r="L29" s="28"/>
      <c r="M29" s="28"/>
      <c r="N29" s="27"/>
      <c r="O29" s="142">
        <f>SUM(Tabla2[[#This Row],[Gener]:[Desembre]])</f>
        <v>10110.400000000001</v>
      </c>
      <c r="Q29" s="166"/>
      <c r="R29" s="166"/>
      <c r="S29" s="166"/>
      <c r="T29" s="166"/>
      <c r="U29" s="166"/>
      <c r="V29"/>
    </row>
    <row r="30" spans="1:22" x14ac:dyDescent="0.25">
      <c r="A30" s="12">
        <v>27</v>
      </c>
      <c r="B30" s="39" t="s">
        <v>46</v>
      </c>
      <c r="C30" s="10">
        <v>0</v>
      </c>
      <c r="D30" s="10">
        <v>0</v>
      </c>
      <c r="E30" s="10"/>
      <c r="F30" s="10"/>
      <c r="G30" s="10"/>
      <c r="H30" s="10"/>
      <c r="I30" s="10"/>
      <c r="J30" s="10"/>
      <c r="K30" s="28"/>
      <c r="L30" s="28"/>
      <c r="M30" s="28"/>
      <c r="N30" s="27"/>
      <c r="O30" s="142">
        <f>SUM(Tabla2[[#This Row],[Gener]:[Desembre]])</f>
        <v>0</v>
      </c>
      <c r="Q30" s="166"/>
      <c r="R30" s="166"/>
      <c r="S30" s="166"/>
      <c r="U30" s="166"/>
      <c r="V30"/>
    </row>
    <row r="31" spans="1:22" x14ac:dyDescent="0.25">
      <c r="A31" s="12">
        <v>28</v>
      </c>
      <c r="B31" s="39" t="s">
        <v>47</v>
      </c>
      <c r="C31" s="10">
        <v>29051.404110343505</v>
      </c>
      <c r="D31" s="10">
        <v>27220.269364248205</v>
      </c>
      <c r="E31" s="10"/>
      <c r="F31" s="10"/>
      <c r="G31" s="10"/>
      <c r="H31" s="10"/>
      <c r="I31" s="10"/>
      <c r="J31" s="10"/>
      <c r="K31" s="28"/>
      <c r="L31" s="28"/>
      <c r="M31" s="28"/>
      <c r="N31" s="27"/>
      <c r="O31" s="142">
        <f>SUM(Tabla2[[#This Row],[Gener]:[Desembre]])</f>
        <v>56271.673474591706</v>
      </c>
      <c r="Q31" s="166"/>
      <c r="R31" s="166"/>
      <c r="S31" s="166"/>
      <c r="T31" s="166"/>
      <c r="U31" s="166"/>
      <c r="V31"/>
    </row>
    <row r="32" spans="1:22" x14ac:dyDescent="0.25">
      <c r="A32" s="12">
        <v>29</v>
      </c>
      <c r="B32" s="39" t="s">
        <v>48</v>
      </c>
      <c r="C32" s="136">
        <v>19594.752647384226</v>
      </c>
      <c r="D32" s="10">
        <v>13273.26164874552</v>
      </c>
      <c r="E32" s="10"/>
      <c r="F32" s="10"/>
      <c r="G32" s="10"/>
      <c r="H32" s="10"/>
      <c r="I32" s="10"/>
      <c r="J32" s="10"/>
      <c r="K32" s="28"/>
      <c r="L32" s="28"/>
      <c r="M32" s="28"/>
      <c r="N32" s="27"/>
      <c r="O32" s="142">
        <f>SUM(Tabla2[[#This Row],[Gener]:[Desembre]])</f>
        <v>32868.014296129746</v>
      </c>
      <c r="Q32" s="166"/>
      <c r="R32" s="166"/>
      <c r="S32" s="166"/>
      <c r="T32" s="166"/>
      <c r="U32" s="166"/>
      <c r="V32"/>
    </row>
    <row r="33" spans="1:25" x14ac:dyDescent="0.25">
      <c r="A33" s="12">
        <v>30</v>
      </c>
      <c r="B33" s="39" t="s">
        <v>50</v>
      </c>
      <c r="C33" s="136">
        <v>13790</v>
      </c>
      <c r="D33" s="10">
        <v>10930</v>
      </c>
      <c r="E33" s="10"/>
      <c r="F33" s="10"/>
      <c r="G33" s="10"/>
      <c r="H33" s="10"/>
      <c r="I33" s="10"/>
      <c r="J33" s="10"/>
      <c r="K33" s="28"/>
      <c r="L33" s="28"/>
      <c r="M33" s="28"/>
      <c r="N33" s="27"/>
      <c r="O33" s="142">
        <f>SUM(Tabla2[[#This Row],[Gener]:[Desembre]])</f>
        <v>24720</v>
      </c>
      <c r="Q33" s="166"/>
      <c r="R33" s="166"/>
      <c r="S33" s="166"/>
      <c r="T33" s="166"/>
      <c r="U33" s="166"/>
      <c r="V33"/>
    </row>
    <row r="34" spans="1:25" x14ac:dyDescent="0.25">
      <c r="A34" s="12">
        <v>31</v>
      </c>
      <c r="B34" s="39" t="s">
        <v>51</v>
      </c>
      <c r="C34" s="136">
        <v>2321.9278342916123</v>
      </c>
      <c r="D34" s="10">
        <v>1877.3139492086871</v>
      </c>
      <c r="E34" s="10"/>
      <c r="F34" s="10"/>
      <c r="G34" s="10"/>
      <c r="H34" s="10"/>
      <c r="I34" s="10"/>
      <c r="J34" s="10"/>
      <c r="K34" s="28"/>
      <c r="L34" s="28"/>
      <c r="M34" s="28"/>
      <c r="N34" s="27"/>
      <c r="O34" s="142">
        <f>SUM(Tabla2[[#This Row],[Gener]:[Desembre]])</f>
        <v>4199.2417835002998</v>
      </c>
      <c r="Q34" s="166"/>
      <c r="R34" s="166"/>
      <c r="S34" s="166"/>
      <c r="T34" s="166"/>
      <c r="U34" s="166"/>
      <c r="V34"/>
    </row>
    <row r="35" spans="1:25" x14ac:dyDescent="0.25">
      <c r="A35" s="12">
        <v>32</v>
      </c>
      <c r="B35" s="39" t="s">
        <v>52</v>
      </c>
      <c r="C35" s="136">
        <v>41740</v>
      </c>
      <c r="D35" s="10">
        <v>30590</v>
      </c>
      <c r="E35" s="10"/>
      <c r="F35" s="10"/>
      <c r="G35" s="10"/>
      <c r="H35" s="10"/>
      <c r="I35" s="10"/>
      <c r="J35" s="10"/>
      <c r="K35" s="28"/>
      <c r="L35" s="28"/>
      <c r="M35" s="28"/>
      <c r="N35" s="27"/>
      <c r="O35" s="142">
        <f>SUM(Tabla2[[#This Row],[Gener]:[Desembre]])</f>
        <v>72330</v>
      </c>
      <c r="Q35" s="166"/>
      <c r="R35" s="166"/>
      <c r="S35" s="166"/>
      <c r="T35" s="166"/>
      <c r="U35" s="166"/>
      <c r="V35"/>
      <c r="W35" s="199"/>
      <c r="X35" s="199"/>
      <c r="Y35" s="199"/>
    </row>
    <row r="36" spans="1:25" x14ac:dyDescent="0.25">
      <c r="A36" s="12">
        <v>33</v>
      </c>
      <c r="B36" s="39" t="s">
        <v>21</v>
      </c>
      <c r="C36" s="136" t="s">
        <v>83</v>
      </c>
      <c r="D36" s="10" t="s">
        <v>83</v>
      </c>
      <c r="E36" s="10"/>
      <c r="F36" s="10"/>
      <c r="G36" s="10"/>
      <c r="H36" s="10"/>
      <c r="I36" s="10"/>
      <c r="J36" s="10"/>
      <c r="K36" s="28"/>
      <c r="L36" s="28"/>
      <c r="M36" s="28"/>
      <c r="N36" s="27"/>
      <c r="O36" s="142">
        <f>SUM(Tabla2[[#This Row],[Gener]:[Desembre]])</f>
        <v>0</v>
      </c>
      <c r="Q36" s="166"/>
      <c r="R36" s="166"/>
      <c r="S36" s="166"/>
      <c r="U36" s="166"/>
      <c r="V36"/>
      <c r="W36" s="199"/>
      <c r="X36" s="199"/>
      <c r="Y36" s="199"/>
    </row>
    <row r="37" spans="1:25" x14ac:dyDescent="0.25">
      <c r="A37" s="12">
        <v>34</v>
      </c>
      <c r="B37" s="39" t="s">
        <v>22</v>
      </c>
      <c r="C37" s="136">
        <v>15030</v>
      </c>
      <c r="D37" s="10">
        <v>8040</v>
      </c>
      <c r="E37" s="10"/>
      <c r="F37" s="10"/>
      <c r="G37" s="10"/>
      <c r="H37" s="10"/>
      <c r="I37" s="10"/>
      <c r="J37" s="10"/>
      <c r="K37" s="28"/>
      <c r="L37" s="28"/>
      <c r="M37" s="28"/>
      <c r="N37" s="27"/>
      <c r="O37" s="142">
        <f>SUM(Tabla2[[#This Row],[Gener]:[Desembre]])</f>
        <v>23070</v>
      </c>
      <c r="Q37" s="166"/>
      <c r="R37" s="166"/>
      <c r="S37" s="166"/>
      <c r="T37" s="166"/>
      <c r="U37" s="166"/>
      <c r="V37"/>
      <c r="W37" s="15"/>
      <c r="X37" s="15"/>
      <c r="Y37" s="15"/>
    </row>
    <row r="38" spans="1:25" x14ac:dyDescent="0.25">
      <c r="A38" s="12">
        <v>35</v>
      </c>
      <c r="B38" s="39" t="s">
        <v>23</v>
      </c>
      <c r="C38" s="136">
        <v>13318.544402730218</v>
      </c>
      <c r="D38" s="10">
        <v>8811.4184396674646</v>
      </c>
      <c r="E38" s="10"/>
      <c r="F38" s="10"/>
      <c r="G38" s="10"/>
      <c r="H38" s="10"/>
      <c r="I38" s="10"/>
      <c r="J38" s="10"/>
      <c r="K38" s="28"/>
      <c r="L38" s="28"/>
      <c r="M38" s="28"/>
      <c r="N38" s="27"/>
      <c r="O38" s="142">
        <f>SUM(Tabla2[[#This Row],[Gener]:[Desembre]])</f>
        <v>22129.962842397683</v>
      </c>
      <c r="Q38" s="166"/>
      <c r="R38" s="166"/>
      <c r="S38" s="166"/>
      <c r="T38" s="166"/>
      <c r="U38" s="166"/>
      <c r="V38"/>
    </row>
    <row r="39" spans="1:25" x14ac:dyDescent="0.25">
      <c r="A39" s="12">
        <v>36</v>
      </c>
      <c r="B39" s="39" t="s">
        <v>24</v>
      </c>
      <c r="C39" s="136">
        <v>511.93548387096803</v>
      </c>
      <c r="D39" s="10">
        <v>1263.5319846910891</v>
      </c>
      <c r="E39" s="10"/>
      <c r="F39" s="10"/>
      <c r="G39" s="10"/>
      <c r="H39" s="10"/>
      <c r="I39" s="10"/>
      <c r="J39" s="10"/>
      <c r="K39" s="28"/>
      <c r="L39" s="28"/>
      <c r="M39" s="28"/>
      <c r="N39" s="27"/>
      <c r="O39" s="142">
        <f>SUM(Tabla2[[#This Row],[Gener]:[Desembre]])</f>
        <v>1775.4674685620571</v>
      </c>
      <c r="Q39" s="166"/>
      <c r="R39" s="166"/>
      <c r="S39" s="166"/>
      <c r="T39" s="166"/>
      <c r="U39" s="166"/>
      <c r="V39"/>
      <c r="W39" s="15"/>
      <c r="X39" s="15"/>
      <c r="Y39" s="15"/>
    </row>
    <row r="40" spans="1:25" x14ac:dyDescent="0.25">
      <c r="A40" s="12">
        <v>37</v>
      </c>
      <c r="B40" s="39" t="s">
        <v>25</v>
      </c>
      <c r="C40" s="136">
        <v>22935</v>
      </c>
      <c r="D40" s="10">
        <v>14255</v>
      </c>
      <c r="E40" s="10"/>
      <c r="F40" s="10"/>
      <c r="G40" s="10"/>
      <c r="H40" s="10"/>
      <c r="I40" s="10"/>
      <c r="J40" s="10"/>
      <c r="K40" s="28"/>
      <c r="L40" s="28"/>
      <c r="M40" s="28"/>
      <c r="N40" s="27"/>
      <c r="O40" s="142">
        <f>SUM(Tabla2[[#This Row],[Gener]:[Desembre]])</f>
        <v>37190</v>
      </c>
      <c r="Q40" s="166"/>
      <c r="R40" s="166"/>
      <c r="S40" s="166"/>
      <c r="T40" s="166"/>
      <c r="U40" s="166"/>
      <c r="V40"/>
    </row>
    <row r="41" spans="1:25" x14ac:dyDescent="0.25">
      <c r="A41" s="12">
        <v>38</v>
      </c>
      <c r="B41" s="39" t="s">
        <v>5</v>
      </c>
      <c r="C41" s="136">
        <v>1795.1743946107952</v>
      </c>
      <c r="D41" s="10">
        <v>917.30769230769101</v>
      </c>
      <c r="E41" s="10"/>
      <c r="F41" s="10"/>
      <c r="G41" s="10"/>
      <c r="H41" s="10"/>
      <c r="I41" s="10"/>
      <c r="J41" s="10"/>
      <c r="K41" s="28"/>
      <c r="L41" s="28"/>
      <c r="M41" s="28"/>
      <c r="N41" s="27"/>
      <c r="O41" s="142">
        <f>SUM(Tabla2[[#This Row],[Gener]:[Desembre]])</f>
        <v>2712.4820869184859</v>
      </c>
      <c r="Q41" s="166"/>
      <c r="R41" s="166"/>
      <c r="S41" s="166"/>
      <c r="T41" s="166"/>
      <c r="U41" s="166"/>
      <c r="V41"/>
    </row>
    <row r="42" spans="1:25" x14ac:dyDescent="0.25">
      <c r="A42" s="12">
        <v>39</v>
      </c>
      <c r="B42" s="39" t="s">
        <v>6</v>
      </c>
      <c r="C42" s="136">
        <v>7333.2910000000002</v>
      </c>
      <c r="D42" s="10">
        <v>4146.0660800000005</v>
      </c>
      <c r="E42" s="10"/>
      <c r="F42" s="10"/>
      <c r="G42" s="10"/>
      <c r="H42" s="10"/>
      <c r="I42" s="193"/>
      <c r="J42" s="10"/>
      <c r="K42" s="28"/>
      <c r="L42" s="28"/>
      <c r="M42" s="28"/>
      <c r="N42" s="27"/>
      <c r="O42" s="142">
        <f>SUM(Tabla2[[#This Row],[Gener]:[Desembre]])</f>
        <v>11479.357080000002</v>
      </c>
      <c r="Q42" s="166"/>
      <c r="R42" s="166"/>
      <c r="S42" s="166"/>
      <c r="T42" s="166"/>
      <c r="U42" s="166"/>
      <c r="V42"/>
    </row>
    <row r="43" spans="1:25" x14ac:dyDescent="0.25">
      <c r="A43" s="12">
        <v>40</v>
      </c>
      <c r="B43" s="39" t="s">
        <v>8</v>
      </c>
      <c r="C43" s="136">
        <v>815.98836118672489</v>
      </c>
      <c r="D43" s="10">
        <v>773.49692307692294</v>
      </c>
      <c r="E43" s="10"/>
      <c r="F43" s="10"/>
      <c r="G43" s="10"/>
      <c r="H43" s="10"/>
      <c r="I43" s="10"/>
      <c r="J43" s="10"/>
      <c r="K43" s="28"/>
      <c r="L43" s="28"/>
      <c r="M43" s="28"/>
      <c r="N43" s="27"/>
      <c r="O43" s="142">
        <f>SUM(Tabla2[[#This Row],[Gener]:[Desembre]])</f>
        <v>1589.4852842636478</v>
      </c>
      <c r="Q43" s="166"/>
      <c r="R43" s="166"/>
      <c r="S43" s="166"/>
      <c r="T43" s="166"/>
      <c r="U43" s="166"/>
      <c r="V43"/>
    </row>
    <row r="44" spans="1:25" x14ac:dyDescent="0.25">
      <c r="A44" s="12">
        <v>41</v>
      </c>
      <c r="B44" s="40" t="s">
        <v>49</v>
      </c>
      <c r="C44" s="36" t="s">
        <v>83</v>
      </c>
      <c r="D44" s="28" t="s">
        <v>83</v>
      </c>
      <c r="E44" s="28"/>
      <c r="F44" s="16"/>
      <c r="G44" s="16"/>
      <c r="H44" s="16"/>
      <c r="I44" s="16"/>
      <c r="J44" s="28"/>
      <c r="K44" s="28"/>
      <c r="L44" s="28"/>
      <c r="M44" s="28"/>
      <c r="N44" s="29"/>
      <c r="O44" s="142">
        <f>SUM(Tabla2[[#This Row],[Gener]:[Desembre]])</f>
        <v>0</v>
      </c>
      <c r="Q44" s="166"/>
      <c r="R44" s="166"/>
      <c r="S44" s="166"/>
      <c r="T44" s="166"/>
      <c r="U44" s="166"/>
      <c r="V44"/>
    </row>
    <row r="45" spans="1:25" x14ac:dyDescent="0.25">
      <c r="A45" s="10">
        <v>7</v>
      </c>
      <c r="B45" s="39" t="s">
        <v>72</v>
      </c>
      <c r="C45" s="10">
        <v>3200</v>
      </c>
      <c r="D45" s="10">
        <v>2600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42">
        <f>SUM(Tabla2[[#This Row],[Gener]:[Desembre]])</f>
        <v>5800</v>
      </c>
      <c r="Q45" s="166"/>
      <c r="R45" s="166"/>
      <c r="S45" s="166"/>
      <c r="T45" s="166"/>
      <c r="U45" s="166"/>
      <c r="V45"/>
    </row>
    <row r="46" spans="1:25" s="4" customFormat="1" ht="15.75" thickBot="1" x14ac:dyDescent="0.3">
      <c r="A46" s="291">
        <v>43</v>
      </c>
      <c r="B46" s="40" t="s">
        <v>73</v>
      </c>
      <c r="C46" s="36">
        <v>15640</v>
      </c>
      <c r="D46" s="28">
        <v>7610</v>
      </c>
      <c r="E46" s="28"/>
      <c r="F46" s="16"/>
      <c r="G46" s="16"/>
      <c r="H46" s="16"/>
      <c r="I46" s="16"/>
      <c r="J46" s="28"/>
      <c r="K46" s="28"/>
      <c r="L46" s="28"/>
      <c r="M46" s="28"/>
      <c r="N46" s="29"/>
      <c r="O46" s="142">
        <f>SUM(Tabla2[[#This Row],[Gener]:[Desembre]])</f>
        <v>23250</v>
      </c>
      <c r="Q46"/>
      <c r="R46"/>
      <c r="S46"/>
      <c r="T46"/>
      <c r="U46" s="166"/>
      <c r="V46"/>
    </row>
    <row r="47" spans="1:25" ht="15.75" thickBot="1" x14ac:dyDescent="0.3">
      <c r="A47" s="63"/>
      <c r="B47" s="17" t="s">
        <v>76</v>
      </c>
      <c r="C47" s="35">
        <f t="shared" ref="C47:O47" si="0">SUBTOTAL(109,C5:C46)</f>
        <v>986080.49099999992</v>
      </c>
      <c r="D47" s="35">
        <f t="shared" si="0"/>
        <v>800091.36608000007</v>
      </c>
      <c r="E47" s="35">
        <f t="shared" si="0"/>
        <v>0</v>
      </c>
      <c r="F47" s="35">
        <f t="shared" si="0"/>
        <v>0</v>
      </c>
      <c r="G47" s="35">
        <f t="shared" si="0"/>
        <v>0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1786171.85708</v>
      </c>
      <c r="Q47"/>
      <c r="R47"/>
      <c r="S47"/>
      <c r="T47"/>
      <c r="U47"/>
      <c r="V47"/>
    </row>
    <row r="48" spans="1:25" ht="15.75" thickBot="1" x14ac:dyDescent="0.3">
      <c r="A48" s="10"/>
      <c r="B48" s="41" t="s">
        <v>71</v>
      </c>
      <c r="C48" s="200">
        <v>699046.11790355854</v>
      </c>
      <c r="D48" s="200">
        <v>619885.39052629552</v>
      </c>
      <c r="E48" s="200">
        <v>738913.13089641673</v>
      </c>
      <c r="F48" s="200">
        <v>694226.60519624024</v>
      </c>
      <c r="G48" s="200">
        <v>739489.57360271213</v>
      </c>
      <c r="H48" s="200">
        <v>714297.6089199998</v>
      </c>
      <c r="I48" s="200">
        <v>852129.5309731412</v>
      </c>
      <c r="J48" s="200">
        <v>697051.75124489446</v>
      </c>
      <c r="K48" s="200">
        <v>811444.55850736727</v>
      </c>
      <c r="L48" s="200">
        <v>805598.88967111101</v>
      </c>
      <c r="M48" s="200">
        <v>764324.308863285</v>
      </c>
      <c r="N48" s="200">
        <v>944601.80855213141</v>
      </c>
      <c r="O48" s="34">
        <f>SUM(Tabla2[[#This Row],[Gener]:[Desembre]])</f>
        <v>9081009.2748571541</v>
      </c>
      <c r="Q48"/>
      <c r="R48"/>
      <c r="S48"/>
      <c r="T48"/>
      <c r="U48"/>
      <c r="V48"/>
    </row>
    <row r="49" spans="1:25" ht="15.75" thickBot="1" x14ac:dyDescent="0.3">
      <c r="A49" s="16"/>
      <c r="B49" s="57" t="s">
        <v>58</v>
      </c>
      <c r="C49" s="195">
        <f>(C47/C48)-1</f>
        <v>0.41060863617590537</v>
      </c>
      <c r="D49" s="196">
        <f>(D47/D48)-1</f>
        <v>0.2907085379132841</v>
      </c>
      <c r="E49" s="196">
        <f t="shared" ref="E49:O49" si="1">(E47/E48)-1</f>
        <v>-1</v>
      </c>
      <c r="F49" s="196">
        <f t="shared" si="1"/>
        <v>-1</v>
      </c>
      <c r="G49" s="196">
        <f t="shared" si="1"/>
        <v>-1</v>
      </c>
      <c r="H49" s="196">
        <f t="shared" si="1"/>
        <v>-1</v>
      </c>
      <c r="I49" s="196">
        <f t="shared" si="1"/>
        <v>-1</v>
      </c>
      <c r="J49" s="196">
        <f t="shared" si="1"/>
        <v>-1</v>
      </c>
      <c r="K49" s="196">
        <f t="shared" si="1"/>
        <v>-1</v>
      </c>
      <c r="L49" s="196">
        <f t="shared" si="1"/>
        <v>-1</v>
      </c>
      <c r="M49" s="196">
        <f t="shared" si="1"/>
        <v>-1</v>
      </c>
      <c r="N49" s="197">
        <f t="shared" si="1"/>
        <v>-1</v>
      </c>
      <c r="O49" s="198">
        <f t="shared" si="1"/>
        <v>-0.80330690091624235</v>
      </c>
    </row>
    <row r="50" spans="1:25" x14ac:dyDescent="0.25">
      <c r="A50" s="16"/>
      <c r="B50" s="192" t="s">
        <v>66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72">
        <f>SUM(C50:N50)</f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B51" s="13" t="s">
        <v>69</v>
      </c>
    </row>
    <row r="53" spans="1:25" x14ac:dyDescent="0.25">
      <c r="P53" s="15"/>
      <c r="Q53" s="15"/>
      <c r="R53" s="15"/>
      <c r="S53" s="15"/>
      <c r="T53" s="15"/>
      <c r="U53" s="15"/>
    </row>
    <row r="56" spans="1:25" x14ac:dyDescent="0.25">
      <c r="U56" s="15"/>
    </row>
  </sheetData>
  <sheetProtection sheet="1" objects="1" scenarios="1"/>
  <pageMargins left="0.19685039370078741" right="0.23622047244094491" top="0.39370078740157483" bottom="0.43307086614173229" header="0.19685039370078741" footer="0.31496062992125984"/>
  <pageSetup paperSize="9" scale="70" fitToHeight="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3"/>
  <sheetViews>
    <sheetView showZeros="0" zoomScale="90" zoomScaleNormal="90" workbookViewId="0">
      <pane xSplit="2" topLeftCell="C1" activePane="topRight" state="frozen"/>
      <selection activeCell="I45" sqref="I45"/>
      <selection pane="topRight" activeCell="J23" sqref="J23"/>
    </sheetView>
  </sheetViews>
  <sheetFormatPr baseColWidth="10" defaultColWidth="11.42578125" defaultRowHeight="15" x14ac:dyDescent="0.25"/>
  <cols>
    <col min="1" max="1" width="5.7109375" style="3" customWidth="1"/>
    <col min="2" max="2" width="26.28515625" style="3" bestFit="1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" width="13.7109375" style="3" bestFit="1" customWidth="1"/>
    <col min="17" max="16384" width="11.42578125" style="3"/>
  </cols>
  <sheetData>
    <row r="2" spans="1:17" ht="15.75" x14ac:dyDescent="0.25">
      <c r="B2" s="1" t="s">
        <v>75</v>
      </c>
    </row>
    <row r="3" spans="1:17" ht="15.75" thickBot="1" x14ac:dyDescent="0.3">
      <c r="C3" s="4" t="s">
        <v>68</v>
      </c>
    </row>
    <row r="4" spans="1:17" ht="15.75" thickBot="1" x14ac:dyDescent="0.3">
      <c r="A4" s="8" t="s">
        <v>59</v>
      </c>
      <c r="B4" s="17" t="s">
        <v>57</v>
      </c>
      <c r="C4" s="3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1" t="s">
        <v>37</v>
      </c>
      <c r="O4" s="8" t="s">
        <v>38</v>
      </c>
    </row>
    <row r="5" spans="1:17" x14ac:dyDescent="0.25">
      <c r="A5" s="33">
        <v>1</v>
      </c>
      <c r="B5" s="38" t="s">
        <v>39</v>
      </c>
      <c r="C5" s="36">
        <v>160</v>
      </c>
      <c r="D5" s="36">
        <v>40</v>
      </c>
      <c r="E5" s="36"/>
      <c r="F5" s="36"/>
      <c r="G5" s="36"/>
      <c r="H5" s="36"/>
      <c r="I5" s="36"/>
      <c r="J5" s="36"/>
      <c r="K5" s="36"/>
      <c r="L5" s="36"/>
      <c r="M5" s="36"/>
      <c r="N5" s="202"/>
      <c r="O5" s="33">
        <f>SUM(Tabla25[[#This Row],[Gener]:[Desembre]])</f>
        <v>200</v>
      </c>
      <c r="P5" s="187"/>
    </row>
    <row r="6" spans="1:17" x14ac:dyDescent="0.25">
      <c r="A6" s="12">
        <v>2</v>
      </c>
      <c r="B6" s="39" t="s">
        <v>0</v>
      </c>
      <c r="C6" s="36">
        <v>1590</v>
      </c>
      <c r="D6" s="36">
        <v>1360</v>
      </c>
      <c r="E6" s="36"/>
      <c r="F6" s="36"/>
      <c r="G6" s="36"/>
      <c r="H6" s="36"/>
      <c r="I6" s="36"/>
      <c r="J6" s="36"/>
      <c r="K6" s="36"/>
      <c r="L6" s="36"/>
      <c r="M6" s="36"/>
      <c r="N6" s="202"/>
      <c r="O6" s="33">
        <f>SUM(Tabla25[[#This Row],[Gener]:[Desembre]])</f>
        <v>2950</v>
      </c>
      <c r="P6" s="187"/>
    </row>
    <row r="7" spans="1:17" x14ac:dyDescent="0.25">
      <c r="A7" s="12">
        <v>3</v>
      </c>
      <c r="B7" s="39" t="s">
        <v>1</v>
      </c>
      <c r="C7" s="36">
        <v>0</v>
      </c>
      <c r="D7" s="36">
        <v>0</v>
      </c>
      <c r="E7" s="36"/>
      <c r="F7" s="36"/>
      <c r="G7" s="36"/>
      <c r="H7" s="36"/>
      <c r="I7" s="36"/>
      <c r="J7" s="36"/>
      <c r="K7" s="36"/>
      <c r="L7" s="36"/>
      <c r="M7" s="36"/>
      <c r="N7" s="202"/>
      <c r="O7" s="33">
        <f>SUM(Tabla25[[#This Row],[Gener]:[Desembre]])</f>
        <v>0</v>
      </c>
      <c r="P7" s="187"/>
    </row>
    <row r="8" spans="1:17" x14ac:dyDescent="0.25">
      <c r="A8" s="12">
        <v>4</v>
      </c>
      <c r="B8" s="39" t="s">
        <v>2</v>
      </c>
      <c r="C8" s="36">
        <v>0</v>
      </c>
      <c r="D8" s="36">
        <v>0</v>
      </c>
      <c r="E8" s="36"/>
      <c r="F8" s="36"/>
      <c r="G8" s="36"/>
      <c r="H8" s="36"/>
      <c r="I8" s="36"/>
      <c r="J8" s="36"/>
      <c r="K8" s="36"/>
      <c r="L8" s="36"/>
      <c r="M8" s="36"/>
      <c r="N8" s="202"/>
      <c r="O8" s="33">
        <f>SUM(Tabla25[[#This Row],[Gener]:[Desembre]])</f>
        <v>0</v>
      </c>
      <c r="P8" s="187"/>
      <c r="Q8"/>
    </row>
    <row r="9" spans="1:17" x14ac:dyDescent="0.25">
      <c r="A9" s="12">
        <v>5</v>
      </c>
      <c r="B9" s="39" t="s">
        <v>3</v>
      </c>
      <c r="C9" s="36">
        <v>0</v>
      </c>
      <c r="D9" s="36">
        <v>0</v>
      </c>
      <c r="E9" s="36"/>
      <c r="F9" s="36"/>
      <c r="G9" s="36"/>
      <c r="H9" s="36"/>
      <c r="I9" s="36"/>
      <c r="J9" s="36"/>
      <c r="K9" s="36"/>
      <c r="L9" s="36"/>
      <c r="M9" s="36"/>
      <c r="N9" s="202"/>
      <c r="O9" s="33">
        <f>SUM(Tabla25[[#This Row],[Gener]:[Desembre]])</f>
        <v>0</v>
      </c>
      <c r="P9" s="187"/>
      <c r="Q9"/>
    </row>
    <row r="10" spans="1:17" x14ac:dyDescent="0.25">
      <c r="A10" s="12">
        <v>6</v>
      </c>
      <c r="B10" s="39" t="s">
        <v>4</v>
      </c>
      <c r="C10" s="36">
        <v>9690</v>
      </c>
      <c r="D10" s="36">
        <v>6550</v>
      </c>
      <c r="E10" s="36"/>
      <c r="F10" s="36"/>
      <c r="G10" s="36"/>
      <c r="H10" s="36"/>
      <c r="I10" s="36"/>
      <c r="J10" s="36"/>
      <c r="K10" s="36"/>
      <c r="L10" s="36"/>
      <c r="M10" s="36"/>
      <c r="N10" s="202"/>
      <c r="O10" s="33">
        <f>SUM(Tabla25[[#This Row],[Gener]:[Desembre]])</f>
        <v>16240</v>
      </c>
      <c r="P10" s="187"/>
      <c r="Q10"/>
    </row>
    <row r="11" spans="1:17" x14ac:dyDescent="0.25">
      <c r="A11" s="12">
        <v>8</v>
      </c>
      <c r="B11" s="40" t="s">
        <v>7</v>
      </c>
      <c r="C11" s="36">
        <v>0</v>
      </c>
      <c r="D11" s="36">
        <v>0</v>
      </c>
      <c r="E11" s="36"/>
      <c r="F11" s="36"/>
      <c r="G11" s="36"/>
      <c r="H11" s="36"/>
      <c r="I11" s="36"/>
      <c r="J11" s="36"/>
      <c r="K11" s="36"/>
      <c r="L11" s="36"/>
      <c r="M11" s="36"/>
      <c r="N11" s="202"/>
      <c r="O11" s="33">
        <f>SUM(Tabla25[[#This Row],[Gener]:[Desembre]])</f>
        <v>0</v>
      </c>
      <c r="P11" s="187"/>
      <c r="Q11"/>
    </row>
    <row r="12" spans="1:17" x14ac:dyDescent="0.25">
      <c r="A12" s="12">
        <v>9</v>
      </c>
      <c r="B12" s="39" t="s">
        <v>40</v>
      </c>
      <c r="C12" s="36">
        <v>700</v>
      </c>
      <c r="D12" s="36">
        <v>3340</v>
      </c>
      <c r="E12" s="36"/>
      <c r="F12" s="36"/>
      <c r="G12" s="36"/>
      <c r="H12" s="36"/>
      <c r="I12" s="36"/>
      <c r="J12" s="36"/>
      <c r="K12" s="36"/>
      <c r="L12" s="36"/>
      <c r="M12" s="36"/>
      <c r="N12" s="202"/>
      <c r="O12" s="33">
        <f>SUM(Tabla25[[#This Row],[Gener]:[Desembre]])</f>
        <v>4040</v>
      </c>
      <c r="P12" s="187"/>
      <c r="Q12"/>
    </row>
    <row r="13" spans="1:17" x14ac:dyDescent="0.25">
      <c r="A13" s="12">
        <v>10</v>
      </c>
      <c r="B13" s="38" t="s">
        <v>41</v>
      </c>
      <c r="C13" s="36">
        <v>28042.5</v>
      </c>
      <c r="D13" s="36">
        <v>17361.5</v>
      </c>
      <c r="E13" s="36"/>
      <c r="F13" s="36"/>
      <c r="G13" s="36"/>
      <c r="H13" s="36"/>
      <c r="I13" s="36"/>
      <c r="J13" s="36"/>
      <c r="K13" s="36"/>
      <c r="L13" s="36"/>
      <c r="M13" s="36"/>
      <c r="N13" s="202"/>
      <c r="O13" s="33">
        <f>SUM(Tabla25[[#This Row],[Gener]:[Desembre]])</f>
        <v>45404</v>
      </c>
      <c r="P13" s="187"/>
      <c r="Q13"/>
    </row>
    <row r="14" spans="1:17" x14ac:dyDescent="0.25">
      <c r="A14" s="12">
        <v>11</v>
      </c>
      <c r="B14" s="39" t="s">
        <v>9</v>
      </c>
      <c r="C14" s="36">
        <v>870</v>
      </c>
      <c r="D14" s="36">
        <v>920</v>
      </c>
      <c r="E14" s="36"/>
      <c r="F14" s="36"/>
      <c r="G14" s="36"/>
      <c r="H14" s="36"/>
      <c r="I14" s="36"/>
      <c r="J14" s="36"/>
      <c r="K14" s="36"/>
      <c r="L14" s="36"/>
      <c r="M14" s="36"/>
      <c r="N14" s="202"/>
      <c r="O14" s="33">
        <f>SUM(Tabla25[[#This Row],[Gener]:[Desembre]])</f>
        <v>1790</v>
      </c>
      <c r="P14" s="187"/>
      <c r="Q14"/>
    </row>
    <row r="15" spans="1:17" x14ac:dyDescent="0.25">
      <c r="A15" s="12">
        <v>12</v>
      </c>
      <c r="B15" s="39" t="s">
        <v>10</v>
      </c>
      <c r="C15" s="36">
        <v>0</v>
      </c>
      <c r="D15" s="36"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202"/>
      <c r="O15" s="33">
        <f>SUM(Tabla25[[#This Row],[Gener]:[Desembre]])</f>
        <v>0</v>
      </c>
      <c r="P15" s="187"/>
      <c r="Q15"/>
    </row>
    <row r="16" spans="1:17" x14ac:dyDescent="0.25">
      <c r="A16" s="12">
        <v>13</v>
      </c>
      <c r="B16" s="39" t="s">
        <v>42</v>
      </c>
      <c r="C16" s="36">
        <v>2880</v>
      </c>
      <c r="D16" s="36">
        <v>5460</v>
      </c>
      <c r="E16" s="36"/>
      <c r="F16" s="36"/>
      <c r="G16" s="36"/>
      <c r="H16" s="36"/>
      <c r="I16" s="36"/>
      <c r="J16" s="36"/>
      <c r="K16" s="36"/>
      <c r="L16" s="36"/>
      <c r="M16" s="36"/>
      <c r="N16" s="202"/>
      <c r="O16" s="33">
        <f>SUM(Tabla25[[#This Row],[Gener]:[Desembre]])</f>
        <v>8340</v>
      </c>
      <c r="P16" s="187"/>
      <c r="Q16"/>
    </row>
    <row r="17" spans="1:29" x14ac:dyDescent="0.25">
      <c r="A17" s="12">
        <v>14</v>
      </c>
      <c r="B17" s="39" t="s">
        <v>11</v>
      </c>
      <c r="C17" s="36">
        <v>0</v>
      </c>
      <c r="D17" s="36">
        <v>0</v>
      </c>
      <c r="E17" s="36"/>
      <c r="F17" s="36"/>
      <c r="G17" s="36"/>
      <c r="H17" s="36"/>
      <c r="I17" s="36"/>
      <c r="J17" s="36"/>
      <c r="K17" s="36"/>
      <c r="L17" s="36"/>
      <c r="M17" s="36"/>
      <c r="N17" s="202"/>
      <c r="O17" s="33">
        <f>SUM(Tabla25[[#This Row],[Gener]:[Desembre]])</f>
        <v>0</v>
      </c>
      <c r="P17" s="187"/>
      <c r="Q17"/>
    </row>
    <row r="18" spans="1:29" x14ac:dyDescent="0.25">
      <c r="A18" s="12">
        <v>15</v>
      </c>
      <c r="B18" s="39" t="s">
        <v>12</v>
      </c>
      <c r="C18" s="36">
        <v>0</v>
      </c>
      <c r="D18" s="36">
        <v>0</v>
      </c>
      <c r="E18" s="36"/>
      <c r="F18" s="36"/>
      <c r="G18" s="36"/>
      <c r="H18" s="36"/>
      <c r="I18" s="36"/>
      <c r="J18" s="36"/>
      <c r="K18" s="36"/>
      <c r="L18" s="36"/>
      <c r="M18" s="36"/>
      <c r="N18" s="202"/>
      <c r="O18" s="33">
        <f>SUM(Tabla25[[#This Row],[Gener]:[Desembre]])</f>
        <v>0</v>
      </c>
      <c r="P18" s="187"/>
    </row>
    <row r="19" spans="1:29" x14ac:dyDescent="0.25">
      <c r="A19" s="12">
        <v>16</v>
      </c>
      <c r="B19" s="39" t="s">
        <v>13</v>
      </c>
      <c r="C19" s="36" t="s">
        <v>83</v>
      </c>
      <c r="D19" s="36" t="s">
        <v>83</v>
      </c>
      <c r="E19" s="36"/>
      <c r="F19" s="36"/>
      <c r="G19" s="36"/>
      <c r="H19" s="36"/>
      <c r="I19" s="36"/>
      <c r="J19" s="36"/>
      <c r="K19" s="36"/>
      <c r="L19" s="36"/>
      <c r="M19" s="36"/>
      <c r="N19" s="202"/>
      <c r="O19" s="33">
        <f>SUM(Tabla25[[#This Row],[Gener]:[Desembre]])</f>
        <v>0</v>
      </c>
      <c r="P19" s="187"/>
    </row>
    <row r="20" spans="1:29" x14ac:dyDescent="0.25">
      <c r="A20" s="12">
        <v>17</v>
      </c>
      <c r="B20" s="39" t="s">
        <v>14</v>
      </c>
      <c r="C20" s="36">
        <v>0</v>
      </c>
      <c r="D20" s="36"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202"/>
      <c r="O20" s="33">
        <f>SUM(Tabla25[[#This Row],[Gener]:[Desembre]])</f>
        <v>0</v>
      </c>
      <c r="P20" s="187"/>
    </row>
    <row r="21" spans="1:29" x14ac:dyDescent="0.25">
      <c r="A21" s="12">
        <v>18</v>
      </c>
      <c r="B21" s="39" t="s">
        <v>15</v>
      </c>
      <c r="C21" s="36">
        <v>25700</v>
      </c>
      <c r="D21" s="36">
        <v>25420</v>
      </c>
      <c r="E21" s="36"/>
      <c r="F21" s="36"/>
      <c r="G21" s="36"/>
      <c r="H21" s="36"/>
      <c r="I21" s="36"/>
      <c r="J21" s="36"/>
      <c r="K21" s="36"/>
      <c r="L21" s="36"/>
      <c r="M21" s="36"/>
      <c r="N21" s="202"/>
      <c r="O21" s="33">
        <f>SUM(Tabla25[[#This Row],[Gener]:[Desembre]])</f>
        <v>51120</v>
      </c>
      <c r="P21" s="187"/>
    </row>
    <row r="22" spans="1:29" x14ac:dyDescent="0.25">
      <c r="A22" s="12">
        <v>19</v>
      </c>
      <c r="B22" s="39" t="s">
        <v>16</v>
      </c>
      <c r="C22" s="36">
        <v>6520</v>
      </c>
      <c r="D22" s="36">
        <v>6240</v>
      </c>
      <c r="E22" s="36"/>
      <c r="F22" s="36"/>
      <c r="G22" s="36"/>
      <c r="H22" s="36"/>
      <c r="I22" s="36"/>
      <c r="J22" s="36"/>
      <c r="K22" s="36"/>
      <c r="L22" s="36"/>
      <c r="M22" s="36"/>
      <c r="N22" s="202"/>
      <c r="O22" s="33">
        <f>SUM(Tabla25[[#This Row],[Gener]:[Desembre]])</f>
        <v>12760</v>
      </c>
      <c r="P22" s="187"/>
    </row>
    <row r="23" spans="1:29" x14ac:dyDescent="0.25">
      <c r="A23" s="12">
        <v>20</v>
      </c>
      <c r="B23" s="39" t="s">
        <v>17</v>
      </c>
      <c r="C23" s="36">
        <v>2400</v>
      </c>
      <c r="D23" s="36">
        <v>1780</v>
      </c>
      <c r="E23" s="36"/>
      <c r="F23" s="36"/>
      <c r="G23" s="36"/>
      <c r="H23" s="36"/>
      <c r="I23" s="36"/>
      <c r="J23" s="36"/>
      <c r="K23" s="36"/>
      <c r="L23" s="36"/>
      <c r="M23" s="36"/>
      <c r="N23" s="202"/>
      <c r="O23" s="33">
        <f>SUM(Tabla25[[#This Row],[Gener]:[Desembre]])</f>
        <v>4180</v>
      </c>
      <c r="P23" s="187"/>
    </row>
    <row r="24" spans="1:29" x14ac:dyDescent="0.25">
      <c r="A24" s="12">
        <v>21</v>
      </c>
      <c r="B24" s="39" t="s">
        <v>18</v>
      </c>
      <c r="C24" s="36">
        <v>0</v>
      </c>
      <c r="D24" s="36">
        <v>0</v>
      </c>
      <c r="E24" s="36"/>
      <c r="F24" s="36"/>
      <c r="G24" s="36"/>
      <c r="H24" s="36"/>
      <c r="I24" s="36"/>
      <c r="J24" s="36"/>
      <c r="K24" s="36"/>
      <c r="L24" s="36"/>
      <c r="M24" s="36"/>
      <c r="N24" s="202"/>
      <c r="O24" s="33">
        <f>SUM(Tabla25[[#This Row],[Gener]:[Desembre]])</f>
        <v>0</v>
      </c>
      <c r="P24" s="187"/>
    </row>
    <row r="25" spans="1:29" x14ac:dyDescent="0.25">
      <c r="A25" s="12">
        <v>22</v>
      </c>
      <c r="B25" s="39" t="s">
        <v>19</v>
      </c>
      <c r="C25" s="36">
        <v>3860</v>
      </c>
      <c r="D25" s="36">
        <v>5280</v>
      </c>
      <c r="E25" s="36"/>
      <c r="F25" s="36"/>
      <c r="G25" s="36"/>
      <c r="H25" s="36"/>
      <c r="I25" s="36"/>
      <c r="J25" s="36"/>
      <c r="K25" s="36"/>
      <c r="L25" s="36"/>
      <c r="M25" s="36"/>
      <c r="N25" s="202"/>
      <c r="O25" s="33">
        <f>SUM(Tabla25[[#This Row],[Gener]:[Desembre]])</f>
        <v>9140</v>
      </c>
      <c r="P25" s="187"/>
    </row>
    <row r="26" spans="1:29" x14ac:dyDescent="0.25">
      <c r="A26" s="12">
        <v>23</v>
      </c>
      <c r="B26" s="39" t="s">
        <v>43</v>
      </c>
      <c r="C26" s="36">
        <v>0</v>
      </c>
      <c r="D26" s="36">
        <v>0</v>
      </c>
      <c r="E26" s="36"/>
      <c r="F26" s="36"/>
      <c r="G26" s="36"/>
      <c r="H26" s="36"/>
      <c r="I26" s="36"/>
      <c r="J26" s="36"/>
      <c r="K26" s="36"/>
      <c r="L26" s="36"/>
      <c r="M26" s="36"/>
      <c r="N26" s="202"/>
      <c r="O26" s="33">
        <f>SUM(Tabla25[[#This Row],[Gener]:[Desembre]])</f>
        <v>0</v>
      </c>
      <c r="P26" s="187"/>
    </row>
    <row r="27" spans="1:29" x14ac:dyDescent="0.25">
      <c r="A27" s="12">
        <v>24</v>
      </c>
      <c r="B27" s="39" t="s">
        <v>44</v>
      </c>
      <c r="C27" s="36">
        <v>8922.1000000000022</v>
      </c>
      <c r="D27" s="36">
        <v>3514.7999999999997</v>
      </c>
      <c r="E27" s="36"/>
      <c r="F27" s="36"/>
      <c r="G27" s="36"/>
      <c r="H27" s="36"/>
      <c r="I27" s="36"/>
      <c r="J27" s="36"/>
      <c r="K27" s="36"/>
      <c r="L27" s="36"/>
      <c r="M27" s="36"/>
      <c r="N27" s="202"/>
      <c r="O27" s="33">
        <f>SUM(Tabla25[[#This Row],[Gener]:[Desembre]])</f>
        <v>12436.900000000001</v>
      </c>
      <c r="P27" s="18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</row>
    <row r="28" spans="1:29" x14ac:dyDescent="0.25">
      <c r="A28" s="12">
        <v>25</v>
      </c>
      <c r="B28" s="39" t="s">
        <v>20</v>
      </c>
      <c r="C28" s="36">
        <v>7305</v>
      </c>
      <c r="D28" s="36">
        <v>9525</v>
      </c>
      <c r="E28" s="36"/>
      <c r="F28" s="36"/>
      <c r="G28" s="36"/>
      <c r="H28" s="36"/>
      <c r="I28" s="36"/>
      <c r="J28" s="36"/>
      <c r="K28" s="36"/>
      <c r="L28" s="36"/>
      <c r="M28" s="36"/>
      <c r="N28" s="202"/>
      <c r="O28" s="33">
        <f>SUM(Tabla25[[#This Row],[Gener]:[Desembre]])</f>
        <v>16830</v>
      </c>
      <c r="P28" s="187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29" x14ac:dyDescent="0.25">
      <c r="A29" s="12">
        <v>26</v>
      </c>
      <c r="B29" s="39" t="s">
        <v>45</v>
      </c>
      <c r="C29" s="36">
        <v>2198.1999999999998</v>
      </c>
      <c r="D29" s="36">
        <v>1931.3999999999999</v>
      </c>
      <c r="E29" s="36"/>
      <c r="F29" s="36"/>
      <c r="G29" s="36"/>
      <c r="H29" s="36"/>
      <c r="I29" s="36"/>
      <c r="J29" s="36"/>
      <c r="K29" s="36"/>
      <c r="L29" s="36"/>
      <c r="M29" s="36"/>
      <c r="N29" s="202"/>
      <c r="O29" s="33">
        <f>SUM(Tabla25[[#This Row],[Gener]:[Desembre]])</f>
        <v>4129.5999999999995</v>
      </c>
      <c r="P29" s="187"/>
    </row>
    <row r="30" spans="1:29" x14ac:dyDescent="0.25">
      <c r="A30" s="12">
        <v>27</v>
      </c>
      <c r="B30" s="39" t="s">
        <v>46</v>
      </c>
      <c r="C30" s="36">
        <v>0</v>
      </c>
      <c r="D30" s="36"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202"/>
      <c r="O30" s="33">
        <f>SUM(Tabla25[[#This Row],[Gener]:[Desembre]])</f>
        <v>0</v>
      </c>
      <c r="P30" s="187"/>
    </row>
    <row r="31" spans="1:29" x14ac:dyDescent="0.25">
      <c r="A31" s="12">
        <v>28</v>
      </c>
      <c r="B31" s="39" t="s">
        <v>47</v>
      </c>
      <c r="C31" s="36">
        <v>0</v>
      </c>
      <c r="D31" s="36"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202"/>
      <c r="O31" s="33">
        <f>SUM(Tabla25[[#This Row],[Gener]:[Desembre]])</f>
        <v>0</v>
      </c>
      <c r="P31" s="187"/>
    </row>
    <row r="32" spans="1:29" x14ac:dyDescent="0.25">
      <c r="A32" s="12">
        <v>29</v>
      </c>
      <c r="B32" s="39" t="s">
        <v>48</v>
      </c>
      <c r="C32" s="36">
        <v>0</v>
      </c>
      <c r="D32" s="36"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202"/>
      <c r="O32" s="33">
        <f>SUM(Tabla25[[#This Row],[Gener]:[Desembre]])</f>
        <v>0</v>
      </c>
      <c r="P32" s="187"/>
    </row>
    <row r="33" spans="1:22" x14ac:dyDescent="0.25">
      <c r="A33" s="12">
        <v>30</v>
      </c>
      <c r="B33" s="39" t="s">
        <v>50</v>
      </c>
      <c r="C33" s="36">
        <v>2030</v>
      </c>
      <c r="D33" s="36">
        <v>1500</v>
      </c>
      <c r="E33" s="36"/>
      <c r="F33" s="36"/>
      <c r="G33" s="36"/>
      <c r="H33" s="36"/>
      <c r="I33" s="36"/>
      <c r="J33" s="36"/>
      <c r="K33" s="36"/>
      <c r="L33" s="36"/>
      <c r="M33" s="36"/>
      <c r="N33" s="202"/>
      <c r="O33" s="33">
        <f>SUM(Tabla25[[#This Row],[Gener]:[Desembre]])</f>
        <v>3530</v>
      </c>
      <c r="P33" s="187"/>
    </row>
    <row r="34" spans="1:22" x14ac:dyDescent="0.25">
      <c r="A34" s="12">
        <v>31</v>
      </c>
      <c r="B34" s="39" t="s">
        <v>51</v>
      </c>
      <c r="C34" s="36">
        <v>0</v>
      </c>
      <c r="D34" s="36"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202"/>
      <c r="O34" s="33">
        <f>SUM(Tabla25[[#This Row],[Gener]:[Desembre]])</f>
        <v>0</v>
      </c>
      <c r="P34" s="187"/>
    </row>
    <row r="35" spans="1:22" x14ac:dyDescent="0.25">
      <c r="A35" s="12">
        <v>32</v>
      </c>
      <c r="B35" s="39" t="s">
        <v>52</v>
      </c>
      <c r="C35" s="36">
        <v>3430</v>
      </c>
      <c r="D35" s="36">
        <v>3280</v>
      </c>
      <c r="E35" s="36"/>
      <c r="F35" s="36"/>
      <c r="G35" s="36"/>
      <c r="H35" s="36"/>
      <c r="I35" s="36"/>
      <c r="J35" s="36"/>
      <c r="K35" s="36"/>
      <c r="L35" s="36"/>
      <c r="M35" s="36"/>
      <c r="N35" s="202"/>
      <c r="O35" s="33">
        <f>SUM(Tabla25[[#This Row],[Gener]:[Desembre]])</f>
        <v>6710</v>
      </c>
      <c r="P35" s="187"/>
    </row>
    <row r="36" spans="1:22" x14ac:dyDescent="0.25">
      <c r="A36" s="12">
        <v>33</v>
      </c>
      <c r="B36" s="39" t="s">
        <v>21</v>
      </c>
      <c r="C36" s="36" t="s">
        <v>83</v>
      </c>
      <c r="D36" s="36" t="s">
        <v>83</v>
      </c>
      <c r="E36" s="36"/>
      <c r="F36" s="36"/>
      <c r="G36" s="36"/>
      <c r="H36" s="36"/>
      <c r="I36" s="36"/>
      <c r="J36" s="36"/>
      <c r="K36" s="36"/>
      <c r="L36" s="36"/>
      <c r="M36" s="36"/>
      <c r="N36" s="202"/>
      <c r="O36" s="33">
        <f>SUM(Tabla25[[#This Row],[Gener]:[Desembre]])</f>
        <v>0</v>
      </c>
      <c r="P36" s="187"/>
    </row>
    <row r="37" spans="1:22" x14ac:dyDescent="0.25">
      <c r="A37" s="12">
        <v>34</v>
      </c>
      <c r="B37" s="39" t="s">
        <v>22</v>
      </c>
      <c r="C37" s="36">
        <v>0</v>
      </c>
      <c r="D37" s="36">
        <v>0</v>
      </c>
      <c r="E37" s="36"/>
      <c r="F37" s="36"/>
      <c r="G37" s="36"/>
      <c r="H37" s="36"/>
      <c r="I37" s="36"/>
      <c r="J37" s="36"/>
      <c r="K37" s="36"/>
      <c r="L37" s="36"/>
      <c r="M37" s="36"/>
      <c r="N37" s="202"/>
      <c r="O37" s="33">
        <f>SUM(Tabla25[[#This Row],[Gener]:[Desembre]])</f>
        <v>0</v>
      </c>
      <c r="P37" s="187"/>
    </row>
    <row r="38" spans="1:22" x14ac:dyDescent="0.25">
      <c r="A38" s="12">
        <v>35</v>
      </c>
      <c r="B38" s="39" t="s">
        <v>23</v>
      </c>
      <c r="C38" s="36">
        <v>0</v>
      </c>
      <c r="D38" s="36"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202"/>
      <c r="O38" s="33">
        <f>SUM(Tabla25[[#This Row],[Gener]:[Desembre]])</f>
        <v>0</v>
      </c>
      <c r="P38" s="187"/>
    </row>
    <row r="39" spans="1:22" x14ac:dyDescent="0.25">
      <c r="A39" s="12">
        <v>36</v>
      </c>
      <c r="B39" s="39" t="s">
        <v>24</v>
      </c>
      <c r="C39" s="36">
        <v>0</v>
      </c>
      <c r="D39" s="36">
        <v>0</v>
      </c>
      <c r="E39" s="36"/>
      <c r="F39" s="36"/>
      <c r="G39" s="36"/>
      <c r="H39" s="36"/>
      <c r="I39" s="36"/>
      <c r="J39" s="36"/>
      <c r="K39" s="36"/>
      <c r="L39" s="36"/>
      <c r="M39" s="36"/>
      <c r="N39" s="202"/>
      <c r="O39" s="33">
        <f>SUM(Tabla25[[#This Row],[Gener]:[Desembre]])</f>
        <v>0</v>
      </c>
      <c r="P39" s="187"/>
    </row>
    <row r="40" spans="1:22" x14ac:dyDescent="0.25">
      <c r="A40" s="12">
        <v>37</v>
      </c>
      <c r="B40" s="39" t="s">
        <v>25</v>
      </c>
      <c r="C40" s="36">
        <v>0</v>
      </c>
      <c r="D40" s="36"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202"/>
      <c r="O40" s="33">
        <f>SUM(Tabla25[[#This Row],[Gener]:[Desembre]])</f>
        <v>0</v>
      </c>
      <c r="P40" s="187"/>
    </row>
    <row r="41" spans="1:22" x14ac:dyDescent="0.25">
      <c r="A41" s="12">
        <v>38</v>
      </c>
      <c r="B41" s="39" t="s">
        <v>5</v>
      </c>
      <c r="C41" s="36">
        <v>0</v>
      </c>
      <c r="D41" s="36"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202"/>
      <c r="O41" s="33">
        <f>SUM(Tabla25[[#This Row],[Gener]:[Desembre]])</f>
        <v>0</v>
      </c>
      <c r="P41" s="187"/>
    </row>
    <row r="42" spans="1:22" x14ac:dyDescent="0.25">
      <c r="A42" s="12">
        <v>39</v>
      </c>
      <c r="B42" s="39" t="s">
        <v>6</v>
      </c>
      <c r="C42" s="36">
        <v>3665.1440000000002</v>
      </c>
      <c r="D42" s="36">
        <v>1951.0899200000003</v>
      </c>
      <c r="E42" s="36"/>
      <c r="F42" s="36"/>
      <c r="G42" s="36"/>
      <c r="H42" s="36"/>
      <c r="I42" s="36"/>
      <c r="J42" s="36"/>
      <c r="K42" s="36"/>
      <c r="L42" s="36"/>
      <c r="M42" s="36"/>
      <c r="N42" s="202"/>
      <c r="O42" s="33">
        <f>SUM(Tabla25[[#This Row],[Gener]:[Desembre]])</f>
        <v>5616.2339200000006</v>
      </c>
      <c r="P42" s="187"/>
    </row>
    <row r="43" spans="1:22" x14ac:dyDescent="0.25">
      <c r="A43" s="12">
        <v>40</v>
      </c>
      <c r="B43" s="39" t="s">
        <v>8</v>
      </c>
      <c r="C43" s="36">
        <v>0</v>
      </c>
      <c r="D43" s="36">
        <v>0</v>
      </c>
      <c r="E43" s="36"/>
      <c r="F43" s="36"/>
      <c r="G43" s="36"/>
      <c r="H43" s="36"/>
      <c r="I43" s="36"/>
      <c r="J43" s="36"/>
      <c r="K43" s="36"/>
      <c r="L43" s="36"/>
      <c r="M43" s="36"/>
      <c r="N43" s="202"/>
      <c r="O43" s="33">
        <f>SUM(Tabla25[[#This Row],[Gener]:[Desembre]])</f>
        <v>0</v>
      </c>
      <c r="P43" s="187"/>
    </row>
    <row r="44" spans="1:22" x14ac:dyDescent="0.25">
      <c r="A44" s="12">
        <v>41</v>
      </c>
      <c r="B44" s="39" t="s">
        <v>49</v>
      </c>
      <c r="C44" s="36" t="s">
        <v>83</v>
      </c>
      <c r="D44" s="36" t="s">
        <v>83</v>
      </c>
      <c r="E44" s="36"/>
      <c r="F44" s="36"/>
      <c r="G44" s="36"/>
      <c r="H44" s="36"/>
      <c r="I44" s="36"/>
      <c r="J44" s="36"/>
      <c r="K44" s="36"/>
      <c r="L44" s="36"/>
      <c r="M44" s="36"/>
      <c r="N44" s="202"/>
      <c r="O44" s="33">
        <f>SUM(Tabla25[[#This Row],[Gener]:[Desembre]])</f>
        <v>0</v>
      </c>
    </row>
    <row r="45" spans="1:22" x14ac:dyDescent="0.25">
      <c r="A45" s="12">
        <v>7</v>
      </c>
      <c r="B45" s="39" t="s">
        <v>72</v>
      </c>
      <c r="C45" s="10">
        <v>0</v>
      </c>
      <c r="D45" s="10"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33">
        <f>SUM(Tabla25[[#This Row],[Gener]:[Desembre]])</f>
        <v>0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235" t="s">
        <v>73</v>
      </c>
      <c r="C46" s="36">
        <v>0</v>
      </c>
      <c r="D46" s="28">
        <v>0</v>
      </c>
      <c r="E46" s="28"/>
      <c r="F46" s="16"/>
      <c r="G46" s="16"/>
      <c r="H46" s="16"/>
      <c r="I46" s="16"/>
      <c r="J46" s="28"/>
      <c r="K46" s="28"/>
      <c r="L46" s="28"/>
      <c r="M46" s="28"/>
      <c r="N46" s="29"/>
      <c r="O46" s="33">
        <f>SUM(Tabla25[[#This Row],[Gener]:[Desembre]])</f>
        <v>0</v>
      </c>
      <c r="P46" s="143"/>
      <c r="Q46" s="143"/>
      <c r="S46" s="143"/>
    </row>
    <row r="47" spans="1:22" ht="15.75" thickBot="1" x14ac:dyDescent="0.3">
      <c r="A47" s="63"/>
      <c r="B47" s="17" t="s">
        <v>76</v>
      </c>
      <c r="C47" s="35">
        <f t="shared" ref="C47:O47" si="0">SUBTOTAL(109,C5:C46)</f>
        <v>109962.944</v>
      </c>
      <c r="D47" s="35">
        <f t="shared" si="0"/>
        <v>95453.789919999996</v>
      </c>
      <c r="E47" s="35">
        <f t="shared" si="0"/>
        <v>0</v>
      </c>
      <c r="F47" s="35">
        <f t="shared" si="0"/>
        <v>0</v>
      </c>
      <c r="G47" s="35">
        <f t="shared" si="0"/>
        <v>0</v>
      </c>
      <c r="H47" s="35">
        <f t="shared" si="0"/>
        <v>0</v>
      </c>
      <c r="I47" s="35">
        <f t="shared" si="0"/>
        <v>0</v>
      </c>
      <c r="J47" s="35">
        <f t="shared" si="0"/>
        <v>0</v>
      </c>
      <c r="K47" s="35">
        <f t="shared" si="0"/>
        <v>0</v>
      </c>
      <c r="L47" s="35">
        <f t="shared" si="0"/>
        <v>0</v>
      </c>
      <c r="M47" s="35">
        <f t="shared" si="0"/>
        <v>0</v>
      </c>
      <c r="N47" s="255">
        <f t="shared" si="0"/>
        <v>0</v>
      </c>
      <c r="O47" s="8">
        <f t="shared" si="0"/>
        <v>205416.73392</v>
      </c>
    </row>
    <row r="48" spans="1:22" ht="15.75" thickBot="1" x14ac:dyDescent="0.3">
      <c r="A48" s="10"/>
      <c r="B48" s="41" t="s">
        <v>71</v>
      </c>
      <c r="C48" s="200">
        <v>67368.200000000012</v>
      </c>
      <c r="D48" s="201">
        <v>57530.12816</v>
      </c>
      <c r="E48" s="201">
        <v>75152.16111999999</v>
      </c>
      <c r="F48" s="201">
        <v>66505.046400000007</v>
      </c>
      <c r="G48" s="201">
        <v>82787.565920000008</v>
      </c>
      <c r="H48" s="201">
        <v>68449.610080000013</v>
      </c>
      <c r="I48" s="201">
        <v>75547.576959999991</v>
      </c>
      <c r="J48" s="201">
        <v>57202.898880000008</v>
      </c>
      <c r="K48" s="201">
        <v>96428.942239999989</v>
      </c>
      <c r="L48" s="201">
        <v>109903.15344000001</v>
      </c>
      <c r="M48" s="201">
        <v>106511.29359999999</v>
      </c>
      <c r="N48" s="201">
        <v>116678.55712000001</v>
      </c>
      <c r="O48" s="34">
        <f>SUM(Tabla25[[#This Row],[Gener]:[Desembre]])</f>
        <v>980065.13392000005</v>
      </c>
      <c r="P48" s="15"/>
    </row>
    <row r="49" spans="1:16" ht="15.75" thickBot="1" x14ac:dyDescent="0.3">
      <c r="A49" s="16"/>
      <c r="B49" s="57" t="s">
        <v>58</v>
      </c>
      <c r="C49" s="59">
        <f>(C47/C48)-1</f>
        <v>0.63226780587873788</v>
      </c>
      <c r="D49" s="59">
        <f>(D47/D48)-1</f>
        <v>0.65919654575648701</v>
      </c>
      <c r="E49" s="59">
        <f t="shared" ref="E49:O49" si="1">(E47/E48)-1</f>
        <v>-1</v>
      </c>
      <c r="F49" s="59">
        <f t="shared" si="1"/>
        <v>-1</v>
      </c>
      <c r="G49" s="59">
        <f t="shared" si="1"/>
        <v>-1</v>
      </c>
      <c r="H49" s="59">
        <f t="shared" si="1"/>
        <v>-1</v>
      </c>
      <c r="I49" s="59">
        <f t="shared" si="1"/>
        <v>-1</v>
      </c>
      <c r="J49" s="59">
        <f t="shared" si="1"/>
        <v>-1</v>
      </c>
      <c r="K49" s="59">
        <f t="shared" si="1"/>
        <v>-1</v>
      </c>
      <c r="L49" s="59">
        <f t="shared" si="1"/>
        <v>-1</v>
      </c>
      <c r="M49" s="59">
        <f t="shared" si="1"/>
        <v>-1</v>
      </c>
      <c r="N49" s="182">
        <f t="shared" si="1"/>
        <v>-1</v>
      </c>
      <c r="O49" s="198">
        <f t="shared" si="1"/>
        <v>-0.79040501818650799</v>
      </c>
    </row>
    <row r="50" spans="1:16" x14ac:dyDescent="0.25">
      <c r="B50" s="13" t="s">
        <v>69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</row>
    <row r="51" spans="1:16" x14ac:dyDescent="0.25">
      <c r="P51" s="15"/>
    </row>
    <row r="52" spans="1:16" x14ac:dyDescent="0.25">
      <c r="E52" s="58"/>
      <c r="H52" s="60"/>
    </row>
    <row r="53" spans="1:16" x14ac:dyDescent="0.25">
      <c r="P53" s="15"/>
    </row>
  </sheetData>
  <sheetProtection sheet="1" objects="1" scenarios="1"/>
  <pageMargins left="0.19685039370078741" right="0.23622047244094491" top="0.39370078740157483" bottom="0.47244094488188981" header="0.19685039370078741" footer="0.27559055118110237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showZeros="0" zoomScale="90" zoomScaleNormal="90" workbookViewId="0">
      <pane xSplit="2" ySplit="3" topLeftCell="C4" activePane="bottomRight" state="frozen"/>
      <selection activeCell="B45" sqref="B45"/>
      <selection pane="topRight" activeCell="B45" sqref="B45"/>
      <selection pane="bottomLeft" activeCell="B45" sqref="B45"/>
      <selection pane="bottomRight" activeCell="K32" sqref="K32"/>
    </sheetView>
  </sheetViews>
  <sheetFormatPr baseColWidth="10" defaultColWidth="11.42578125" defaultRowHeight="15" x14ac:dyDescent="0.25"/>
  <cols>
    <col min="1" max="1" width="5.28515625" style="3" customWidth="1"/>
    <col min="2" max="2" width="28" style="3" bestFit="1" customWidth="1"/>
    <col min="3" max="3" width="11.5703125" style="2" customWidth="1"/>
    <col min="4" max="10" width="11.42578125" style="2"/>
    <col min="11" max="11" width="11.42578125" style="2" customWidth="1"/>
    <col min="12" max="12" width="11.42578125" style="2"/>
    <col min="13" max="14" width="11.42578125" style="2" customWidth="1"/>
    <col min="15" max="15" width="11.42578125" style="2"/>
    <col min="16" max="16" width="11.42578125" style="3"/>
    <col min="17" max="17" width="12.28515625" style="3" bestFit="1" customWidth="1"/>
    <col min="18" max="18" width="11.42578125" style="3"/>
    <col min="19" max="19" width="12.28515625" style="3" bestFit="1" customWidth="1"/>
    <col min="20" max="16384" width="11.42578125" style="3"/>
  </cols>
  <sheetData>
    <row r="1" spans="1:28" ht="15.75" x14ac:dyDescent="0.25">
      <c r="B1" s="1" t="s">
        <v>77</v>
      </c>
    </row>
    <row r="2" spans="1:28" ht="15.75" thickBot="1" x14ac:dyDescent="0.3">
      <c r="C2" s="4" t="s">
        <v>53</v>
      </c>
    </row>
    <row r="3" spans="1:28" ht="15.75" thickBot="1" x14ac:dyDescent="0.3">
      <c r="A3" s="8" t="s">
        <v>60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2" t="s">
        <v>38</v>
      </c>
    </row>
    <row r="4" spans="1:28" x14ac:dyDescent="0.25">
      <c r="A4" s="69">
        <v>1</v>
      </c>
      <c r="B4" s="67" t="s">
        <v>39</v>
      </c>
      <c r="C4" s="44">
        <v>15488.565874123591</v>
      </c>
      <c r="D4" s="42">
        <v>13954.704415232947</v>
      </c>
      <c r="E4" s="9"/>
      <c r="F4" s="9"/>
      <c r="G4" s="10"/>
      <c r="H4" s="10"/>
      <c r="I4" s="9"/>
      <c r="J4" s="9"/>
      <c r="K4" s="9"/>
      <c r="L4" s="10"/>
      <c r="M4" s="10"/>
      <c r="N4" s="210"/>
      <c r="O4" s="210">
        <f>SUM(Tabla3[[#This Row],[Gener]:[Desembre]])</f>
        <v>29443.270289356537</v>
      </c>
      <c r="Q4" s="194"/>
      <c r="R4" s="20"/>
    </row>
    <row r="5" spans="1:28" x14ac:dyDescent="0.25">
      <c r="A5" s="12">
        <v>2</v>
      </c>
      <c r="B5" s="68" t="s">
        <v>0</v>
      </c>
      <c r="C5" s="45">
        <v>15139.60808011783</v>
      </c>
      <c r="D5" s="43">
        <v>21410.320079920075</v>
      </c>
      <c r="E5" s="10"/>
      <c r="F5" s="10"/>
      <c r="G5" s="10"/>
      <c r="H5" s="10"/>
      <c r="I5" s="10"/>
      <c r="J5" s="10"/>
      <c r="K5" s="10"/>
      <c r="L5" s="10"/>
      <c r="M5" s="10"/>
      <c r="N5" s="11"/>
      <c r="O5" s="11">
        <f>SUM(Tabla3[[#This Row],[Gener]:[Desembre]])</f>
        <v>36549.928160037904</v>
      </c>
      <c r="Q5" s="194"/>
      <c r="R5" s="20"/>
    </row>
    <row r="6" spans="1:28" x14ac:dyDescent="0.25">
      <c r="A6" s="12">
        <v>3</v>
      </c>
      <c r="B6" s="68" t="s">
        <v>1</v>
      </c>
      <c r="C6" s="45">
        <v>68432.30872480289</v>
      </c>
      <c r="D6" s="43">
        <v>59641.903600639169</v>
      </c>
      <c r="E6" s="10"/>
      <c r="F6" s="10"/>
      <c r="G6" s="10"/>
      <c r="H6" s="10"/>
      <c r="I6" s="10"/>
      <c r="J6" s="10"/>
      <c r="K6" s="10"/>
      <c r="L6" s="10"/>
      <c r="M6" s="10"/>
      <c r="N6" s="11"/>
      <c r="O6" s="11">
        <f>SUM(Tabla3[[#This Row],[Gener]:[Desembre]])</f>
        <v>128074.21232544206</v>
      </c>
      <c r="Q6" s="194"/>
      <c r="R6" s="20"/>
    </row>
    <row r="7" spans="1:28" x14ac:dyDescent="0.25">
      <c r="A7" s="12">
        <v>4</v>
      </c>
      <c r="B7" s="68" t="s">
        <v>2</v>
      </c>
      <c r="C7" s="45">
        <v>1523.3865073233801</v>
      </c>
      <c r="D7" s="43">
        <v>1806.622471993197</v>
      </c>
      <c r="E7" s="10"/>
      <c r="F7" s="10"/>
      <c r="G7" s="10"/>
      <c r="H7" s="10"/>
      <c r="I7" s="10"/>
      <c r="J7" s="10"/>
      <c r="K7" s="10"/>
      <c r="L7" s="10"/>
      <c r="M7" s="10"/>
      <c r="N7" s="11"/>
      <c r="O7" s="11">
        <f>SUM(Tabla3[[#This Row],[Gener]:[Desembre]])</f>
        <v>3330.0089793165771</v>
      </c>
      <c r="R7" s="306"/>
    </row>
    <row r="8" spans="1:28" x14ac:dyDescent="0.25">
      <c r="A8" s="12">
        <v>5</v>
      </c>
      <c r="B8" s="68" t="s">
        <v>3</v>
      </c>
      <c r="C8" s="45">
        <v>24400</v>
      </c>
      <c r="D8" s="43">
        <v>20280</v>
      </c>
      <c r="E8" s="10"/>
      <c r="F8" s="10"/>
      <c r="G8" s="10"/>
      <c r="H8" s="10"/>
      <c r="I8" s="10"/>
      <c r="J8" s="10"/>
      <c r="K8" s="10"/>
      <c r="L8" s="10"/>
      <c r="M8" s="10"/>
      <c r="N8" s="11"/>
      <c r="O8" s="11">
        <f>SUM(Tabla3[[#This Row],[Gener]:[Desembre]])</f>
        <v>44680</v>
      </c>
      <c r="R8" s="307"/>
    </row>
    <row r="9" spans="1:28" x14ac:dyDescent="0.25">
      <c r="A9" s="12">
        <v>6</v>
      </c>
      <c r="B9" s="68" t="s">
        <v>4</v>
      </c>
      <c r="C9" s="45">
        <v>59420</v>
      </c>
      <c r="D9" s="43">
        <v>50400</v>
      </c>
      <c r="E9" s="10"/>
      <c r="F9" s="10"/>
      <c r="G9" s="10"/>
      <c r="H9" s="10"/>
      <c r="I9" s="10"/>
      <c r="J9" s="10"/>
      <c r="K9" s="10"/>
      <c r="L9" s="10"/>
      <c r="M9" s="10"/>
      <c r="N9" s="11"/>
      <c r="O9" s="11">
        <f>SUM(Tabla3[[#This Row],[Gener]:[Desembre]])</f>
        <v>109820</v>
      </c>
      <c r="R9" s="307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5">
      <c r="A10" s="12">
        <v>8</v>
      </c>
      <c r="B10" s="68" t="s">
        <v>7</v>
      </c>
      <c r="C10" s="45">
        <v>2372.3743095737359</v>
      </c>
      <c r="D10" s="43">
        <v>2972.700336451363</v>
      </c>
      <c r="E10" s="64"/>
      <c r="F10" s="64"/>
      <c r="G10" s="10"/>
      <c r="H10" s="10"/>
      <c r="I10" s="64"/>
      <c r="J10" s="64"/>
      <c r="K10" s="64"/>
      <c r="L10" s="10"/>
      <c r="M10" s="10"/>
      <c r="N10" s="211"/>
      <c r="O10" s="211">
        <f>SUM(Tabla3[[#This Row],[Gener]:[Desembre]])</f>
        <v>5345.0746460250994</v>
      </c>
      <c r="Q10" s="194"/>
      <c r="R10" s="20"/>
    </row>
    <row r="11" spans="1:28" x14ac:dyDescent="0.25">
      <c r="A11" s="12">
        <v>9</v>
      </c>
      <c r="B11" s="68" t="s">
        <v>40</v>
      </c>
      <c r="C11" s="45">
        <v>18020</v>
      </c>
      <c r="D11" s="43">
        <v>28500</v>
      </c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>
        <f>SUM(Tabla3[[#This Row],[Gener]:[Desembre]])</f>
        <v>46520</v>
      </c>
      <c r="Q11" s="194"/>
      <c r="R11" s="20"/>
    </row>
    <row r="12" spans="1:28" x14ac:dyDescent="0.25">
      <c r="A12" s="12">
        <v>10</v>
      </c>
      <c r="B12" s="68" t="s">
        <v>41</v>
      </c>
      <c r="C12" s="45">
        <v>62640</v>
      </c>
      <c r="D12" s="43">
        <v>52580</v>
      </c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>
        <f>SUM(Tabla3[[#This Row],[Gener]:[Desembre]])</f>
        <v>115220</v>
      </c>
      <c r="Q12" s="15"/>
      <c r="R12" s="15"/>
      <c r="S12" s="15"/>
    </row>
    <row r="13" spans="1:28" x14ac:dyDescent="0.25">
      <c r="A13" s="12">
        <v>11</v>
      </c>
      <c r="B13" s="68" t="s">
        <v>9</v>
      </c>
      <c r="C13" s="45">
        <v>121756.08102411992</v>
      </c>
      <c r="D13" s="43">
        <v>102775.66063003865</v>
      </c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>
        <f>SUM(Tabla3[[#This Row],[Gener]:[Desembre]])</f>
        <v>224531.74165415857</v>
      </c>
      <c r="Q13" s="15"/>
      <c r="R13" s="15"/>
      <c r="S13" s="15"/>
    </row>
    <row r="14" spans="1:28" x14ac:dyDescent="0.25">
      <c r="A14" s="12">
        <v>12</v>
      </c>
      <c r="B14" s="68" t="s">
        <v>10</v>
      </c>
      <c r="C14" s="45">
        <v>12838.709677419351</v>
      </c>
      <c r="D14" s="43">
        <v>13630.967741935479</v>
      </c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>
        <f>SUM(Tabla3[[#This Row],[Gener]:[Desembre]])</f>
        <v>26469.67741935483</v>
      </c>
      <c r="Q14" s="194"/>
      <c r="R14" s="194"/>
      <c r="S14" s="194"/>
    </row>
    <row r="15" spans="1:28" x14ac:dyDescent="0.25">
      <c r="A15" s="12">
        <v>13</v>
      </c>
      <c r="B15" s="68" t="s">
        <v>42</v>
      </c>
      <c r="C15" s="45">
        <v>70400</v>
      </c>
      <c r="D15" s="43">
        <v>60820</v>
      </c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>
        <f>SUM(Tabla3[[#This Row],[Gener]:[Desembre]])</f>
        <v>131220</v>
      </c>
      <c r="Q15" s="194"/>
      <c r="R15" s="20"/>
    </row>
    <row r="16" spans="1:28" x14ac:dyDescent="0.25">
      <c r="A16" s="12">
        <v>14</v>
      </c>
      <c r="B16" s="68" t="s">
        <v>11</v>
      </c>
      <c r="C16" s="45" t="s">
        <v>83</v>
      </c>
      <c r="D16" s="43" t="s">
        <v>83</v>
      </c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>
        <f>SUM(Tabla3[[#This Row],[Gener]:[Desembre]])</f>
        <v>0</v>
      </c>
      <c r="Q16" s="15"/>
      <c r="R16" s="20"/>
    </row>
    <row r="17" spans="1:18" x14ac:dyDescent="0.25">
      <c r="A17" s="12">
        <v>15</v>
      </c>
      <c r="B17" s="68" t="s">
        <v>12</v>
      </c>
      <c r="C17" s="45">
        <v>34320</v>
      </c>
      <c r="D17" s="43">
        <v>28360</v>
      </c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>
        <f>SUM(Tabla3[[#This Row],[Gener]:[Desembre]])</f>
        <v>62680</v>
      </c>
      <c r="Q17" s="15"/>
      <c r="R17" s="20"/>
    </row>
    <row r="18" spans="1:18" x14ac:dyDescent="0.25">
      <c r="A18" s="12">
        <v>16</v>
      </c>
      <c r="B18" s="68" t="s">
        <v>13</v>
      </c>
      <c r="C18" s="45" t="s">
        <v>83</v>
      </c>
      <c r="D18" s="43" t="s">
        <v>83</v>
      </c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>
        <f>SUM(Tabla3[[#This Row],[Gener]:[Desembre]])</f>
        <v>0</v>
      </c>
      <c r="Q18" s="194"/>
      <c r="R18" s="20"/>
    </row>
    <row r="19" spans="1:18" x14ac:dyDescent="0.25">
      <c r="A19" s="12">
        <v>17</v>
      </c>
      <c r="B19" s="68" t="s">
        <v>14</v>
      </c>
      <c r="C19" s="45">
        <v>16061.227449525133</v>
      </c>
      <c r="D19" s="43">
        <v>18643.665801767092</v>
      </c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>
        <f>SUM(Tabla3[[#This Row],[Gener]:[Desembre]])</f>
        <v>34704.893251292226</v>
      </c>
      <c r="Q19" s="194"/>
      <c r="R19" s="20"/>
    </row>
    <row r="20" spans="1:18" x14ac:dyDescent="0.25">
      <c r="A20" s="12">
        <v>18</v>
      </c>
      <c r="B20" s="68" t="s">
        <v>15</v>
      </c>
      <c r="C20" s="45">
        <v>200030.83333333334</v>
      </c>
      <c r="D20" s="43">
        <v>175141.77777777778</v>
      </c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>
        <f>SUM(Tabla3[[#This Row],[Gener]:[Desembre]])</f>
        <v>375172.61111111112</v>
      </c>
      <c r="Q20" s="194"/>
      <c r="R20" s="20"/>
    </row>
    <row r="21" spans="1:18" x14ac:dyDescent="0.25">
      <c r="A21" s="12">
        <v>19</v>
      </c>
      <c r="B21" s="68" t="s">
        <v>16</v>
      </c>
      <c r="C21" s="45">
        <v>32660</v>
      </c>
      <c r="D21" s="43">
        <v>28920</v>
      </c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>
        <f>SUM(Tabla3[[#This Row],[Gener]:[Desembre]])</f>
        <v>61580</v>
      </c>
      <c r="Q21" s="194"/>
      <c r="R21" s="20"/>
    </row>
    <row r="22" spans="1:18" x14ac:dyDescent="0.25">
      <c r="A22" s="12">
        <v>20</v>
      </c>
      <c r="B22" s="68" t="s">
        <v>17</v>
      </c>
      <c r="C22" s="45">
        <v>26386.82926829268</v>
      </c>
      <c r="D22" s="43">
        <v>24940</v>
      </c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>
        <f>SUM(Tabla3[[#This Row],[Gener]:[Desembre]])</f>
        <v>51326.829268292684</v>
      </c>
      <c r="Q22" s="194"/>
      <c r="R22" s="20"/>
    </row>
    <row r="23" spans="1:18" x14ac:dyDescent="0.25">
      <c r="A23" s="12">
        <v>21</v>
      </c>
      <c r="B23" s="68" t="s">
        <v>18</v>
      </c>
      <c r="C23" s="45">
        <v>1180.946747179172</v>
      </c>
      <c r="D23" s="43">
        <v>1623.042185824675</v>
      </c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>
        <f>SUM(Tabla3[[#This Row],[Gener]:[Desembre]])</f>
        <v>2803.9889330038468</v>
      </c>
      <c r="Q23" s="194"/>
      <c r="R23" s="20"/>
    </row>
    <row r="24" spans="1:18" x14ac:dyDescent="0.25">
      <c r="A24" s="12">
        <v>22</v>
      </c>
      <c r="B24" s="68" t="s">
        <v>19</v>
      </c>
      <c r="C24" s="45">
        <v>34329.22947454844</v>
      </c>
      <c r="D24" s="43">
        <v>26848.447875653765</v>
      </c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>
        <f>SUM(Tabla3[[#This Row],[Gener]:[Desembre]])</f>
        <v>61177.677350202204</v>
      </c>
      <c r="Q24" s="194"/>
      <c r="R24" s="20"/>
    </row>
    <row r="25" spans="1:18" x14ac:dyDescent="0.25">
      <c r="A25" s="12">
        <v>23</v>
      </c>
      <c r="B25" s="68" t="s">
        <v>43</v>
      </c>
      <c r="C25" s="45">
        <v>21201.768685954081</v>
      </c>
      <c r="D25" s="43">
        <v>18708.374844922721</v>
      </c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>
        <f>SUM(Tabla3[[#This Row],[Gener]:[Desembre]])</f>
        <v>39910.143530876798</v>
      </c>
      <c r="Q25" s="194"/>
      <c r="R25" s="20"/>
    </row>
    <row r="26" spans="1:18" x14ac:dyDescent="0.25">
      <c r="A26" s="12">
        <v>24</v>
      </c>
      <c r="B26" s="68" t="s">
        <v>44</v>
      </c>
      <c r="C26" s="45">
        <v>25651.876435913724</v>
      </c>
      <c r="D26" s="43">
        <v>20500.022790934552</v>
      </c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>
        <f>SUM(Tabla3[[#This Row],[Gener]:[Desembre]])</f>
        <v>46151.899226848276</v>
      </c>
      <c r="Q26" s="194"/>
      <c r="R26" s="20"/>
    </row>
    <row r="27" spans="1:18" x14ac:dyDescent="0.25">
      <c r="A27" s="12">
        <v>25</v>
      </c>
      <c r="B27" s="68" t="s">
        <v>20</v>
      </c>
      <c r="C27" s="45">
        <v>85020</v>
      </c>
      <c r="D27" s="43">
        <v>76040</v>
      </c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1">
        <f>SUM(Tabla3[[#This Row],[Gener]:[Desembre]])</f>
        <v>161060</v>
      </c>
      <c r="Q27" s="194"/>
      <c r="R27" s="20"/>
    </row>
    <row r="28" spans="1:18" x14ac:dyDescent="0.25">
      <c r="A28" s="12">
        <v>26</v>
      </c>
      <c r="B28" s="68" t="s">
        <v>45</v>
      </c>
      <c r="C28" s="45">
        <v>10960</v>
      </c>
      <c r="D28" s="43">
        <v>9220</v>
      </c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>
        <f>SUM(Tabla3[[#This Row],[Gener]:[Desembre]])</f>
        <v>20180</v>
      </c>
      <c r="Q28" s="194"/>
      <c r="R28" s="20"/>
    </row>
    <row r="29" spans="1:18" x14ac:dyDescent="0.25">
      <c r="A29" s="12">
        <v>27</v>
      </c>
      <c r="B29" s="68" t="s">
        <v>46</v>
      </c>
      <c r="C29" s="45" t="s">
        <v>83</v>
      </c>
      <c r="D29" s="43" t="s">
        <v>83</v>
      </c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>
        <f>SUM(Tabla3[[#This Row],[Gener]:[Desembre]])</f>
        <v>0</v>
      </c>
      <c r="Q29" s="194"/>
      <c r="R29" s="20"/>
    </row>
    <row r="30" spans="1:18" x14ac:dyDescent="0.25">
      <c r="A30" s="12">
        <v>28</v>
      </c>
      <c r="B30" s="68" t="s">
        <v>47</v>
      </c>
      <c r="C30" s="45">
        <v>33597.572121818564</v>
      </c>
      <c r="D30" s="43">
        <v>27436.334198232908</v>
      </c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>
        <f>SUM(Tabla3[[#This Row],[Gener]:[Desembre]])</f>
        <v>61033.906320051472</v>
      </c>
      <c r="Q30" s="194"/>
      <c r="R30" s="20"/>
    </row>
    <row r="31" spans="1:18" x14ac:dyDescent="0.25">
      <c r="A31" s="12">
        <v>29</v>
      </c>
      <c r="B31" s="68" t="s">
        <v>48</v>
      </c>
      <c r="C31" s="45">
        <v>21115.236686794793</v>
      </c>
      <c r="D31" s="43">
        <v>17659.599807742081</v>
      </c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>
        <f>SUM(Tabla3[[#This Row],[Gener]:[Desembre]])</f>
        <v>38774.836494536874</v>
      </c>
      <c r="Q31" s="194"/>
      <c r="R31" s="20"/>
    </row>
    <row r="32" spans="1:18" x14ac:dyDescent="0.25">
      <c r="A32" s="12">
        <v>30</v>
      </c>
      <c r="B32" s="68" t="s">
        <v>50</v>
      </c>
      <c r="C32" s="45">
        <v>27400</v>
      </c>
      <c r="D32" s="43">
        <v>24120</v>
      </c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>
        <f>SUM(Tabla3[[#This Row],[Gener]:[Desembre]])</f>
        <v>51520</v>
      </c>
      <c r="Q32" s="194"/>
      <c r="R32" s="20"/>
    </row>
    <row r="33" spans="1:18" x14ac:dyDescent="0.25">
      <c r="A33" s="12">
        <v>31</v>
      </c>
      <c r="B33" s="68" t="s">
        <v>51</v>
      </c>
      <c r="C33" s="45">
        <v>3642.7839265850939</v>
      </c>
      <c r="D33" s="43">
        <v>3587.6673033402849</v>
      </c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>
        <f>SUM(Tabla3[[#This Row],[Gener]:[Desembre]])</f>
        <v>7230.4512299253784</v>
      </c>
      <c r="Q33" s="194"/>
      <c r="R33" s="20"/>
    </row>
    <row r="34" spans="1:18" x14ac:dyDescent="0.25">
      <c r="A34" s="12">
        <v>32</v>
      </c>
      <c r="B34" s="68" t="s">
        <v>52</v>
      </c>
      <c r="C34" s="45">
        <v>49620</v>
      </c>
      <c r="D34" s="43">
        <v>43014</v>
      </c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>
        <f>SUM(Tabla3[[#This Row],[Gener]:[Desembre]])</f>
        <v>92634</v>
      </c>
      <c r="Q34" s="194"/>
      <c r="R34" s="20"/>
    </row>
    <row r="35" spans="1:18" x14ac:dyDescent="0.25">
      <c r="A35" s="12">
        <v>33</v>
      </c>
      <c r="B35" s="68" t="s">
        <v>21</v>
      </c>
      <c r="C35" s="45" t="s">
        <v>83</v>
      </c>
      <c r="D35" s="43" t="s">
        <v>83</v>
      </c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>
        <f>SUM(Tabla3[[#This Row],[Gener]:[Desembre]])</f>
        <v>0</v>
      </c>
      <c r="Q35" s="194"/>
      <c r="R35" s="20"/>
    </row>
    <row r="36" spans="1:18" x14ac:dyDescent="0.25">
      <c r="A36" s="12">
        <v>34</v>
      </c>
      <c r="B36" s="68" t="s">
        <v>22</v>
      </c>
      <c r="C36" s="45">
        <v>18560</v>
      </c>
      <c r="D36" s="43">
        <v>14660</v>
      </c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>
        <f>SUM(Tabla3[[#This Row],[Gener]:[Desembre]])</f>
        <v>33220</v>
      </c>
      <c r="Q36" s="194"/>
      <c r="R36" s="20"/>
    </row>
    <row r="37" spans="1:18" x14ac:dyDescent="0.25">
      <c r="A37" s="12">
        <v>35</v>
      </c>
      <c r="B37" s="68" t="s">
        <v>23</v>
      </c>
      <c r="C37" s="45">
        <v>9666.1570305073055</v>
      </c>
      <c r="D37" s="43">
        <v>8322.173763331768</v>
      </c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>
        <f>SUM(Tabla3[[#This Row],[Gener]:[Desembre]])</f>
        <v>17988.330793839072</v>
      </c>
      <c r="Q37" s="194"/>
      <c r="R37" s="20"/>
    </row>
    <row r="38" spans="1:18" x14ac:dyDescent="0.25">
      <c r="A38" s="12">
        <v>36</v>
      </c>
      <c r="B38" s="68" t="s">
        <v>24</v>
      </c>
      <c r="C38" s="45">
        <v>3181.2903225806449</v>
      </c>
      <c r="D38" s="43">
        <v>2189.0322580645161</v>
      </c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>
        <f>SUM(Tabla3[[#This Row],[Gener]:[Desembre]])</f>
        <v>5370.322580645161</v>
      </c>
      <c r="Q38" s="194"/>
      <c r="R38" s="20"/>
    </row>
    <row r="39" spans="1:18" x14ac:dyDescent="0.25">
      <c r="A39" s="12">
        <v>37</v>
      </c>
      <c r="B39" s="68" t="s">
        <v>25</v>
      </c>
      <c r="C39" s="45">
        <v>22240</v>
      </c>
      <c r="D39" s="43">
        <v>19780</v>
      </c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>
        <f>SUM(Tabla3[[#This Row],[Gener]:[Desembre]])</f>
        <v>42020</v>
      </c>
      <c r="Q39" s="194"/>
      <c r="R39" s="20"/>
    </row>
    <row r="40" spans="1:18" x14ac:dyDescent="0.25">
      <c r="A40" s="12">
        <v>38</v>
      </c>
      <c r="B40" s="68" t="s">
        <v>5</v>
      </c>
      <c r="C40" s="45">
        <v>1515.9091952439969</v>
      </c>
      <c r="D40" s="43">
        <v>1368.8180861547701</v>
      </c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>
        <f>SUM(Tabla3[[#This Row],[Gener]:[Desembre]])</f>
        <v>2884.727281398767</v>
      </c>
      <c r="Q40" s="194"/>
      <c r="R40" s="20"/>
    </row>
    <row r="41" spans="1:18" x14ac:dyDescent="0.25">
      <c r="A41" s="12">
        <v>39</v>
      </c>
      <c r="B41" s="68" t="s">
        <v>6</v>
      </c>
      <c r="C41" s="45">
        <v>9800</v>
      </c>
      <c r="D41" s="43">
        <v>11560</v>
      </c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>
        <f>SUM(Tabla3[[#This Row],[Gener]:[Desembre]])</f>
        <v>21360</v>
      </c>
      <c r="Q41" s="194"/>
      <c r="R41" s="20"/>
    </row>
    <row r="42" spans="1:18" x14ac:dyDescent="0.25">
      <c r="A42" s="12">
        <v>40</v>
      </c>
      <c r="B42" s="68" t="s">
        <v>8</v>
      </c>
      <c r="C42" s="45">
        <v>879.9963656674156</v>
      </c>
      <c r="D42" s="43">
        <v>609.27831320605492</v>
      </c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>
        <f>SUM(Tabla3[[#This Row],[Gener]:[Desembre]])</f>
        <v>1489.2746788734705</v>
      </c>
      <c r="Q42" s="194"/>
      <c r="R42" s="20"/>
    </row>
    <row r="43" spans="1:18" s="4" customFormat="1" x14ac:dyDescent="0.25">
      <c r="A43" s="236">
        <v>41</v>
      </c>
      <c r="B43" s="238" t="s">
        <v>49</v>
      </c>
      <c r="C43" s="159" t="s">
        <v>83</v>
      </c>
      <c r="D43" s="160" t="s">
        <v>83</v>
      </c>
      <c r="E43" s="239"/>
      <c r="F43" s="16"/>
      <c r="G43" s="16"/>
      <c r="H43" s="16"/>
      <c r="I43" s="16"/>
      <c r="J43" s="16"/>
      <c r="K43" s="15"/>
      <c r="L43" s="16"/>
      <c r="M43" s="16"/>
      <c r="N43" s="240"/>
      <c r="O43" s="240">
        <f>SUM(Tabla3[[#This Row],[Gener]:[Desembre]])</f>
        <v>0</v>
      </c>
      <c r="Q43" s="194"/>
      <c r="R43" s="20"/>
    </row>
    <row r="44" spans="1:18" s="4" customFormat="1" x14ac:dyDescent="0.25">
      <c r="A44" s="236">
        <v>7</v>
      </c>
      <c r="B44" s="238" t="s">
        <v>72</v>
      </c>
      <c r="C44" s="159">
        <v>4140</v>
      </c>
      <c r="D44" s="160">
        <v>3600</v>
      </c>
      <c r="E44" s="239"/>
      <c r="F44" s="16"/>
      <c r="G44" s="16"/>
      <c r="H44" s="16"/>
      <c r="I44" s="16"/>
      <c r="J44" s="16"/>
      <c r="K44" s="15"/>
      <c r="L44" s="16"/>
      <c r="M44" s="16"/>
      <c r="N44" s="240"/>
      <c r="O44" s="240">
        <f>SUM(Tabla3[[#This Row],[Gener]:[Desembre]])</f>
        <v>7740</v>
      </c>
      <c r="Q44" s="194"/>
      <c r="R44" s="20"/>
    </row>
    <row r="45" spans="1:18" ht="15.75" thickBot="1" x14ac:dyDescent="0.3">
      <c r="A45" s="291">
        <v>43</v>
      </c>
      <c r="B45" s="238" t="s">
        <v>73</v>
      </c>
      <c r="C45" s="159">
        <v>16980</v>
      </c>
      <c r="D45" s="160">
        <v>13780</v>
      </c>
      <c r="E45" s="16"/>
      <c r="F45" s="16"/>
      <c r="G45" s="16"/>
      <c r="H45" s="16"/>
      <c r="I45" s="16"/>
      <c r="J45" s="16"/>
      <c r="K45" s="16"/>
      <c r="L45" s="16"/>
      <c r="M45" s="16"/>
      <c r="N45" s="240"/>
      <c r="O45" s="240">
        <f>SUM(Tabla3[[#This Row],[Gener]:[Desembre]])</f>
        <v>30760</v>
      </c>
      <c r="Q45" s="194"/>
      <c r="R45" s="20"/>
    </row>
    <row r="46" spans="1:18" ht="15.75" thickBot="1" x14ac:dyDescent="0.3">
      <c r="A46" s="12"/>
      <c r="B46" s="259" t="s">
        <v>76</v>
      </c>
      <c r="C46" s="260">
        <f t="shared" ref="C46:O46" si="0">SUBTOTAL(109,C4:C45)</f>
        <v>1182572.6912414248</v>
      </c>
      <c r="D46" s="261">
        <f t="shared" si="0"/>
        <v>1049405.1142831636</v>
      </c>
      <c r="E46" s="156">
        <f t="shared" si="0"/>
        <v>0</v>
      </c>
      <c r="F46" s="156">
        <f t="shared" si="0"/>
        <v>0</v>
      </c>
      <c r="G46" s="156">
        <f t="shared" si="0"/>
        <v>0</v>
      </c>
      <c r="H46" s="156">
        <f t="shared" si="0"/>
        <v>0</v>
      </c>
      <c r="I46" s="156">
        <f t="shared" si="0"/>
        <v>0</v>
      </c>
      <c r="J46" s="156">
        <f t="shared" si="0"/>
        <v>0</v>
      </c>
      <c r="K46" s="156">
        <f t="shared" si="0"/>
        <v>0</v>
      </c>
      <c r="L46" s="156">
        <f t="shared" si="0"/>
        <v>0</v>
      </c>
      <c r="M46" s="156">
        <f t="shared" si="0"/>
        <v>0</v>
      </c>
      <c r="N46" s="262">
        <f t="shared" si="0"/>
        <v>0</v>
      </c>
      <c r="O46" s="262">
        <f t="shared" si="0"/>
        <v>2231977.8055245881</v>
      </c>
    </row>
    <row r="47" spans="1:18" ht="15.75" thickBot="1" x14ac:dyDescent="0.3">
      <c r="A47" s="12"/>
      <c r="B47" s="263" t="s">
        <v>71</v>
      </c>
      <c r="C47" s="264">
        <v>758476.59650794475</v>
      </c>
      <c r="D47" s="261">
        <v>695357.90740876354</v>
      </c>
      <c r="E47" s="156">
        <v>849582.35854498832</v>
      </c>
      <c r="F47" s="156">
        <v>786297.43889322144</v>
      </c>
      <c r="G47" s="156">
        <v>890424.81343588978</v>
      </c>
      <c r="H47" s="156">
        <v>867725.67980199459</v>
      </c>
      <c r="I47" s="156">
        <v>962055.69472313055</v>
      </c>
      <c r="J47" s="156">
        <v>861681.58410952426</v>
      </c>
      <c r="K47" s="156">
        <v>1015650.4225424695</v>
      </c>
      <c r="L47" s="156">
        <v>1017851.4825391932</v>
      </c>
      <c r="M47" s="156">
        <v>990008.10413320293</v>
      </c>
      <c r="N47" s="262">
        <v>1223650.0004330229</v>
      </c>
      <c r="O47" s="262">
        <f>SUM(Tabla3[[#This Row],[Gener]:[Desembre]])</f>
        <v>10918762.083073346</v>
      </c>
    </row>
    <row r="48" spans="1:18" ht="15.75" thickBot="1" x14ac:dyDescent="0.3">
      <c r="A48" s="12"/>
      <c r="B48" s="61" t="s">
        <v>58</v>
      </c>
      <c r="C48" s="195">
        <f>(C46/C47)-1</f>
        <v>0.55914196520503689</v>
      </c>
      <c r="D48" s="196">
        <f>(D46/D47)-1</f>
        <v>0.50915823794073112</v>
      </c>
      <c r="E48" s="196">
        <f>(E46/E47)-1</f>
        <v>-1</v>
      </c>
      <c r="F48" s="196">
        <f t="shared" ref="F48:O48" si="1">(F46/F47)-1</f>
        <v>-1</v>
      </c>
      <c r="G48" s="196">
        <f t="shared" si="1"/>
        <v>-1</v>
      </c>
      <c r="H48" s="196">
        <f t="shared" si="1"/>
        <v>-1</v>
      </c>
      <c r="I48" s="196">
        <f t="shared" si="1"/>
        <v>-1</v>
      </c>
      <c r="J48" s="196">
        <f t="shared" si="1"/>
        <v>-1</v>
      </c>
      <c r="K48" s="196">
        <f t="shared" si="1"/>
        <v>-1</v>
      </c>
      <c r="L48" s="196">
        <f t="shared" si="1"/>
        <v>-1</v>
      </c>
      <c r="M48" s="196">
        <f t="shared" si="1"/>
        <v>-1</v>
      </c>
      <c r="N48" s="197">
        <f t="shared" si="1"/>
        <v>-1</v>
      </c>
      <c r="O48" s="198">
        <f t="shared" si="1"/>
        <v>-0.7955832549016999</v>
      </c>
      <c r="P48" s="15"/>
    </row>
    <row r="49" spans="1:16" x14ac:dyDescent="0.25">
      <c r="A49" s="16"/>
      <c r="B49" s="293" t="s">
        <v>66</v>
      </c>
      <c r="C49" s="233">
        <v>3907.3087585749331</v>
      </c>
      <c r="D49" s="65">
        <v>2995</v>
      </c>
      <c r="E49" s="65"/>
      <c r="F49" s="65"/>
      <c r="G49" s="65"/>
      <c r="H49" s="65"/>
      <c r="I49" s="65"/>
      <c r="J49" s="65"/>
      <c r="K49" s="65"/>
      <c r="L49" s="65"/>
      <c r="M49" s="65"/>
      <c r="N49" s="294"/>
      <c r="O49" s="295">
        <f>SUM(C49:N49)</f>
        <v>6902.3087585749327</v>
      </c>
      <c r="P49" s="15"/>
    </row>
    <row r="50" spans="1:16" x14ac:dyDescent="0.25">
      <c r="B50" s="13" t="s">
        <v>69</v>
      </c>
    </row>
    <row r="51" spans="1:16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3"/>
      <c r="M51" s="3"/>
      <c r="N51" s="3"/>
      <c r="O51" s="3"/>
    </row>
    <row r="52" spans="1:16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sheet="1" objects="1" scenarios="1"/>
  <pageMargins left="0.47" right="0.19685039370078741" top="0.51181102362204722" bottom="0.39370078740157483" header="0.19685039370078741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V51"/>
  <sheetViews>
    <sheetView showZero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43" sqref="F43"/>
    </sheetView>
  </sheetViews>
  <sheetFormatPr baseColWidth="10" defaultColWidth="11.42578125" defaultRowHeight="15" x14ac:dyDescent="0.25"/>
  <cols>
    <col min="1" max="1" width="5.42578125" style="3" customWidth="1"/>
    <col min="2" max="2" width="26.28515625" style="3" bestFit="1" customWidth="1"/>
    <col min="3" max="5" width="11.42578125" style="2"/>
    <col min="6" max="6" width="11.7109375" style="2" bestFit="1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19" ht="15.75" x14ac:dyDescent="0.25">
      <c r="B2" s="1" t="s">
        <v>78</v>
      </c>
    </row>
    <row r="3" spans="1:19" ht="15.75" thickBot="1" x14ac:dyDescent="0.3">
      <c r="C3" s="4" t="s">
        <v>54</v>
      </c>
    </row>
    <row r="4" spans="1:19" ht="15.75" thickBot="1" x14ac:dyDescent="0.3">
      <c r="A4" s="72" t="s">
        <v>59</v>
      </c>
      <c r="B4" s="17" t="s">
        <v>57</v>
      </c>
      <c r="C4" s="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7" t="s">
        <v>37</v>
      </c>
      <c r="O4" s="22" t="s">
        <v>38</v>
      </c>
    </row>
    <row r="5" spans="1:19" x14ac:dyDescent="0.25">
      <c r="A5" s="73">
        <v>1</v>
      </c>
      <c r="B5" s="70" t="s">
        <v>39</v>
      </c>
      <c r="C5" s="188">
        <v>22022.162948850248</v>
      </c>
      <c r="D5" s="189">
        <v>19858.66368515206</v>
      </c>
      <c r="E5" s="189"/>
      <c r="F5" s="189"/>
      <c r="G5" s="189"/>
      <c r="H5" s="191"/>
      <c r="I5" s="189"/>
      <c r="J5" s="189"/>
      <c r="K5" s="189"/>
      <c r="L5" s="189"/>
      <c r="M5" s="191"/>
      <c r="N5" s="212"/>
      <c r="O5" s="214">
        <f>SUM(Tabla5[[#This Row],[Gener]:[Desembre]])</f>
        <v>41880.826634002311</v>
      </c>
    </row>
    <row r="6" spans="1:19" x14ac:dyDescent="0.25">
      <c r="A6" s="74">
        <v>2</v>
      </c>
      <c r="B6" s="71" t="s">
        <v>0</v>
      </c>
      <c r="C6" s="190">
        <v>19837.281301749579</v>
      </c>
      <c r="D6" s="191">
        <v>11602.621004566208</v>
      </c>
      <c r="E6" s="191"/>
      <c r="F6" s="191"/>
      <c r="G6" s="191"/>
      <c r="H6" s="191"/>
      <c r="I6" s="191"/>
      <c r="J6" s="191"/>
      <c r="K6" s="191"/>
      <c r="L6" s="191"/>
      <c r="M6" s="191"/>
      <c r="N6" s="212"/>
      <c r="O6" s="215">
        <f>SUM(Tabla5[[#This Row],[Gener]:[Desembre]])</f>
        <v>31439.902306315787</v>
      </c>
    </row>
    <row r="7" spans="1:19" x14ac:dyDescent="0.25">
      <c r="A7" s="74">
        <v>3</v>
      </c>
      <c r="B7" s="71" t="s">
        <v>1</v>
      </c>
      <c r="C7" s="190">
        <v>55486.32921275212</v>
      </c>
      <c r="D7" s="191">
        <v>34963.893718222076</v>
      </c>
      <c r="E7" s="191"/>
      <c r="F7" s="191"/>
      <c r="G7" s="191"/>
      <c r="H7" s="191"/>
      <c r="I7" s="191"/>
      <c r="J7" s="191"/>
      <c r="K7" s="191"/>
      <c r="L7" s="191"/>
      <c r="M7" s="191"/>
      <c r="N7" s="212"/>
      <c r="O7" s="215">
        <f>SUM(Tabla5[[#This Row],[Gener]:[Desembre]])</f>
        <v>90450.222930974196</v>
      </c>
      <c r="R7" s="15"/>
      <c r="S7" s="15"/>
    </row>
    <row r="8" spans="1:19" x14ac:dyDescent="0.25">
      <c r="A8" s="74">
        <v>4</v>
      </c>
      <c r="B8" s="71" t="s">
        <v>2</v>
      </c>
      <c r="C8" s="45">
        <v>3121.3937282229899</v>
      </c>
      <c r="D8" s="43">
        <v>1490.5263157894699</v>
      </c>
      <c r="E8" s="43"/>
      <c r="F8" s="43"/>
      <c r="G8" s="43"/>
      <c r="H8" s="43"/>
      <c r="I8" s="43"/>
      <c r="J8" s="43"/>
      <c r="K8" s="43"/>
      <c r="L8" s="43"/>
      <c r="M8" s="43"/>
      <c r="N8" s="213"/>
      <c r="O8" s="216">
        <f>SUM(Tabla5[[#This Row],[Gener]:[Desembre]])</f>
        <v>4611.9200440124596</v>
      </c>
      <c r="R8" s="15"/>
      <c r="S8" s="15"/>
    </row>
    <row r="9" spans="1:19" x14ac:dyDescent="0.25">
      <c r="A9" s="74">
        <v>5</v>
      </c>
      <c r="B9" s="71" t="s">
        <v>3</v>
      </c>
      <c r="C9" s="45">
        <v>26271.49246704331</v>
      </c>
      <c r="D9" s="43">
        <v>6773.7896697471242</v>
      </c>
      <c r="E9" s="43"/>
      <c r="F9" s="43"/>
      <c r="G9" s="43"/>
      <c r="H9" s="43"/>
      <c r="I9" s="43"/>
      <c r="J9" s="43"/>
      <c r="K9" s="43"/>
      <c r="L9" s="43"/>
      <c r="M9" s="43"/>
      <c r="N9" s="213"/>
      <c r="O9" s="216">
        <f>SUM(Tabla5[[#This Row],[Gener]:[Desembre]])</f>
        <v>33045.282136790433</v>
      </c>
      <c r="R9" s="305"/>
      <c r="S9" s="15"/>
    </row>
    <row r="10" spans="1:19" x14ac:dyDescent="0.25">
      <c r="A10" s="74">
        <v>6</v>
      </c>
      <c r="B10" s="71" t="s">
        <v>4</v>
      </c>
      <c r="C10" s="45">
        <v>48572.442191954389</v>
      </c>
      <c r="D10" s="43">
        <v>31565.081116584559</v>
      </c>
      <c r="E10" s="43"/>
      <c r="F10" s="43"/>
      <c r="G10" s="43"/>
      <c r="H10" s="43"/>
      <c r="I10" s="43"/>
      <c r="J10" s="43"/>
      <c r="K10" s="43"/>
      <c r="L10" s="43"/>
      <c r="M10" s="43"/>
      <c r="N10" s="213"/>
      <c r="O10" s="216">
        <f>SUM(Tabla5[[#This Row],[Gener]:[Desembre]])</f>
        <v>80137.523308538948</v>
      </c>
      <c r="R10" s="15"/>
    </row>
    <row r="11" spans="1:19" x14ac:dyDescent="0.25">
      <c r="A11" s="74">
        <v>8</v>
      </c>
      <c r="B11" s="71" t="s">
        <v>7</v>
      </c>
      <c r="C11" s="45">
        <v>4284.2508710801394</v>
      </c>
      <c r="D11" s="43">
        <v>3918.1286549707638</v>
      </c>
      <c r="E11" s="43"/>
      <c r="F11" s="43"/>
      <c r="G11" s="43"/>
      <c r="H11" s="43"/>
      <c r="I11" s="43"/>
      <c r="J11" s="43"/>
      <c r="K11" s="43"/>
      <c r="L11" s="43"/>
      <c r="M11" s="43"/>
      <c r="N11" s="213"/>
      <c r="O11" s="216">
        <f>SUM(Tabla5[[#This Row],[Gener]:[Desembre]])</f>
        <v>8202.3795260509032</v>
      </c>
      <c r="R11" s="15"/>
    </row>
    <row r="12" spans="1:19" x14ac:dyDescent="0.25">
      <c r="A12" s="74">
        <v>9</v>
      </c>
      <c r="B12" s="71" t="s">
        <v>40</v>
      </c>
      <c r="C12" s="45">
        <v>16540</v>
      </c>
      <c r="D12" s="43">
        <v>3897.3590982286651</v>
      </c>
      <c r="E12" s="43"/>
      <c r="F12" s="43"/>
      <c r="G12" s="43"/>
      <c r="H12" s="43"/>
      <c r="I12" s="43"/>
      <c r="J12" s="43"/>
      <c r="K12" s="43"/>
      <c r="L12" s="43"/>
      <c r="M12" s="43"/>
      <c r="N12" s="213"/>
      <c r="O12" s="216">
        <f>SUM(Tabla5[[#This Row],[Gener]:[Desembre]])</f>
        <v>20437.359098228666</v>
      </c>
    </row>
    <row r="13" spans="1:19" x14ac:dyDescent="0.25">
      <c r="A13" s="74">
        <v>10</v>
      </c>
      <c r="B13" s="71" t="s">
        <v>41</v>
      </c>
      <c r="C13" s="45">
        <v>48979.730333585896</v>
      </c>
      <c r="D13" s="43">
        <v>41066.766695513252</v>
      </c>
      <c r="E13" s="43"/>
      <c r="F13" s="43"/>
      <c r="G13" s="43"/>
      <c r="H13" s="43"/>
      <c r="I13" s="43"/>
      <c r="J13" s="43"/>
      <c r="K13" s="43"/>
      <c r="L13" s="43"/>
      <c r="M13" s="43"/>
      <c r="N13" s="213"/>
      <c r="O13" s="216">
        <f>SUM(Tabla5[[#This Row],[Gener]:[Desembre]])</f>
        <v>90046.497029099148</v>
      </c>
    </row>
    <row r="14" spans="1:19" x14ac:dyDescent="0.25">
      <c r="A14" s="74">
        <v>11</v>
      </c>
      <c r="B14" s="71" t="s">
        <v>9</v>
      </c>
      <c r="C14" s="45">
        <v>101662.7052533203</v>
      </c>
      <c r="D14" s="43">
        <v>90329.545714500433</v>
      </c>
      <c r="E14" s="43"/>
      <c r="F14" s="43"/>
      <c r="G14" s="43"/>
      <c r="H14" s="43"/>
      <c r="I14" s="43"/>
      <c r="J14" s="43"/>
      <c r="K14" s="43"/>
      <c r="L14" s="43"/>
      <c r="M14" s="43"/>
      <c r="N14" s="213"/>
      <c r="O14" s="216">
        <f>SUM(Tabla5[[#This Row],[Gener]:[Desembre]])</f>
        <v>191992.25096782073</v>
      </c>
    </row>
    <row r="15" spans="1:19" x14ac:dyDescent="0.25">
      <c r="A15" s="74">
        <v>12</v>
      </c>
      <c r="B15" s="71" t="s">
        <v>10</v>
      </c>
      <c r="C15" s="45">
        <v>9641.9287211740102</v>
      </c>
      <c r="D15" s="43">
        <v>3345.4368932038797</v>
      </c>
      <c r="E15" s="43"/>
      <c r="F15" s="43"/>
      <c r="G15" s="43"/>
      <c r="H15" s="43"/>
      <c r="I15" s="43"/>
      <c r="J15" s="43"/>
      <c r="K15" s="43"/>
      <c r="L15" s="43"/>
      <c r="M15" s="43"/>
      <c r="N15" s="213"/>
      <c r="O15" s="216">
        <f>SUM(Tabla5[[#This Row],[Gener]:[Desembre]])</f>
        <v>12987.36561437789</v>
      </c>
    </row>
    <row r="16" spans="1:19" x14ac:dyDescent="0.25">
      <c r="A16" s="74">
        <v>13</v>
      </c>
      <c r="B16" s="71" t="s">
        <v>42</v>
      </c>
      <c r="C16" s="45">
        <v>23617.957049486475</v>
      </c>
      <c r="D16" s="43">
        <v>19200</v>
      </c>
      <c r="E16" s="43"/>
      <c r="F16" s="43"/>
      <c r="G16" s="43"/>
      <c r="H16" s="43"/>
      <c r="I16" s="43"/>
      <c r="J16" s="43"/>
      <c r="K16" s="43"/>
      <c r="L16" s="43"/>
      <c r="M16" s="43"/>
      <c r="N16" s="213"/>
      <c r="O16" s="216">
        <f>SUM(Tabla5[[#This Row],[Gener]:[Desembre]])</f>
        <v>42817.957049486475</v>
      </c>
    </row>
    <row r="17" spans="1:15" x14ac:dyDescent="0.25">
      <c r="A17" s="74">
        <v>14</v>
      </c>
      <c r="B17" s="71" t="s">
        <v>11</v>
      </c>
      <c r="C17" s="45" t="s">
        <v>83</v>
      </c>
      <c r="D17" s="43" t="s">
        <v>83</v>
      </c>
      <c r="E17" s="43"/>
      <c r="F17" s="43"/>
      <c r="G17" s="43"/>
      <c r="H17" s="43"/>
      <c r="I17" s="43"/>
      <c r="J17" s="43"/>
      <c r="K17" s="43"/>
      <c r="L17" s="43"/>
      <c r="M17" s="43"/>
      <c r="N17" s="213"/>
      <c r="O17" s="216">
        <f>SUM(Tabla5[[#This Row],[Gener]:[Desembre]])</f>
        <v>0</v>
      </c>
    </row>
    <row r="18" spans="1:15" x14ac:dyDescent="0.25">
      <c r="A18" s="74">
        <v>15</v>
      </c>
      <c r="B18" s="71" t="s">
        <v>12</v>
      </c>
      <c r="C18" s="45">
        <v>16691.591250626152</v>
      </c>
      <c r="D18" s="43">
        <v>11135.872392423851</v>
      </c>
      <c r="E18" s="43"/>
      <c r="F18" s="43"/>
      <c r="G18" s="43"/>
      <c r="H18" s="43"/>
      <c r="I18" s="43"/>
      <c r="J18" s="43"/>
      <c r="K18" s="43"/>
      <c r="L18" s="43"/>
      <c r="M18" s="43"/>
      <c r="N18" s="213"/>
      <c r="O18" s="216">
        <f>SUM(Tabla5[[#This Row],[Gener]:[Desembre]])</f>
        <v>27827.463643050003</v>
      </c>
    </row>
    <row r="19" spans="1:15" x14ac:dyDescent="0.25">
      <c r="A19" s="74">
        <v>16</v>
      </c>
      <c r="B19" s="71" t="s">
        <v>13</v>
      </c>
      <c r="C19" s="45" t="s">
        <v>83</v>
      </c>
      <c r="D19" s="43" t="s">
        <v>83</v>
      </c>
      <c r="E19" s="43"/>
      <c r="F19" s="43"/>
      <c r="G19" s="43"/>
      <c r="H19" s="43"/>
      <c r="I19" s="43"/>
      <c r="J19" s="43"/>
      <c r="K19" s="43"/>
      <c r="L19" s="43"/>
      <c r="M19" s="43"/>
      <c r="N19" s="213"/>
      <c r="O19" s="216">
        <f>SUM(Tabla5[[#This Row],[Gener]:[Desembre]])</f>
        <v>0</v>
      </c>
    </row>
    <row r="20" spans="1:15" x14ac:dyDescent="0.25">
      <c r="A20" s="74">
        <v>17</v>
      </c>
      <c r="B20" s="71" t="s">
        <v>14</v>
      </c>
      <c r="C20" s="45">
        <v>15918.084893882644</v>
      </c>
      <c r="D20" s="43">
        <v>7588.2978723404303</v>
      </c>
      <c r="E20" s="43"/>
      <c r="F20" s="43"/>
      <c r="G20" s="43"/>
      <c r="H20" s="43"/>
      <c r="I20" s="43"/>
      <c r="J20" s="43"/>
      <c r="K20" s="43"/>
      <c r="L20" s="43"/>
      <c r="M20" s="43"/>
      <c r="N20" s="213"/>
      <c r="O20" s="216">
        <f>SUM(Tabla5[[#This Row],[Gener]:[Desembre]])</f>
        <v>23506.382766223076</v>
      </c>
    </row>
    <row r="21" spans="1:15" x14ac:dyDescent="0.25">
      <c r="A21" s="74">
        <v>18</v>
      </c>
      <c r="B21" s="71" t="s">
        <v>15</v>
      </c>
      <c r="C21" s="45">
        <v>91456.256533582724</v>
      </c>
      <c r="D21" s="43">
        <v>77624.30010884389</v>
      </c>
      <c r="E21" s="43"/>
      <c r="F21" s="43"/>
      <c r="G21" s="43"/>
      <c r="H21" s="43"/>
      <c r="I21" s="43"/>
      <c r="J21" s="43"/>
      <c r="K21" s="43"/>
      <c r="L21" s="43"/>
      <c r="M21" s="43"/>
      <c r="N21" s="213"/>
      <c r="O21" s="216">
        <f>SUM(Tabla5[[#This Row],[Gener]:[Desembre]])</f>
        <v>169080.55664242661</v>
      </c>
    </row>
    <row r="22" spans="1:15" x14ac:dyDescent="0.25">
      <c r="A22" s="74">
        <v>19</v>
      </c>
      <c r="B22" s="71" t="s">
        <v>16</v>
      </c>
      <c r="C22" s="45">
        <v>19559.026217228467</v>
      </c>
      <c r="D22" s="43">
        <v>12107.142857142853</v>
      </c>
      <c r="E22" s="43"/>
      <c r="F22" s="43"/>
      <c r="G22" s="43"/>
      <c r="H22" s="43"/>
      <c r="I22" s="43"/>
      <c r="J22" s="43"/>
      <c r="K22" s="43"/>
      <c r="L22" s="43"/>
      <c r="M22" s="43"/>
      <c r="N22" s="213"/>
      <c r="O22" s="216">
        <f>SUM(Tabla5[[#This Row],[Gener]:[Desembre]])</f>
        <v>31666.169074371319</v>
      </c>
    </row>
    <row r="23" spans="1:15" x14ac:dyDescent="0.25">
      <c r="A23" s="74">
        <v>20</v>
      </c>
      <c r="B23" s="71" t="s">
        <v>17</v>
      </c>
      <c r="C23" s="45">
        <v>41180</v>
      </c>
      <c r="D23" s="43">
        <v>17060</v>
      </c>
      <c r="E23" s="43"/>
      <c r="F23" s="43"/>
      <c r="G23" s="43"/>
      <c r="H23" s="43"/>
      <c r="I23" s="43"/>
      <c r="J23" s="43"/>
      <c r="K23" s="43"/>
      <c r="L23" s="43"/>
      <c r="M23" s="43"/>
      <c r="N23" s="213"/>
      <c r="O23" s="216">
        <f>SUM(Tabla5[[#This Row],[Gener]:[Desembre]])</f>
        <v>58240</v>
      </c>
    </row>
    <row r="24" spans="1:15" x14ac:dyDescent="0.25">
      <c r="A24" s="74">
        <v>21</v>
      </c>
      <c r="B24" s="71" t="s">
        <v>18</v>
      </c>
      <c r="C24" s="45">
        <v>2992.1873790166401</v>
      </c>
      <c r="D24" s="43">
        <v>1863.15789473684</v>
      </c>
      <c r="E24" s="43"/>
      <c r="F24" s="43"/>
      <c r="G24" s="43"/>
      <c r="H24" s="43"/>
      <c r="I24" s="43"/>
      <c r="J24" s="43"/>
      <c r="K24" s="43"/>
      <c r="L24" s="43"/>
      <c r="M24" s="43"/>
      <c r="N24" s="213"/>
      <c r="O24" s="216">
        <f>SUM(Tabla5[[#This Row],[Gener]:[Desembre]])</f>
        <v>4855.3452737534799</v>
      </c>
    </row>
    <row r="25" spans="1:15" x14ac:dyDescent="0.25">
      <c r="A25" s="74">
        <v>22</v>
      </c>
      <c r="B25" s="71" t="s">
        <v>19</v>
      </c>
      <c r="C25" s="45">
        <v>40705.709986320107</v>
      </c>
      <c r="D25" s="43">
        <v>13505.582010582002</v>
      </c>
      <c r="E25" s="43"/>
      <c r="F25" s="43"/>
      <c r="G25" s="43"/>
      <c r="H25" s="43"/>
      <c r="I25" s="43"/>
      <c r="J25" s="43"/>
      <c r="K25" s="43"/>
      <c r="L25" s="43"/>
      <c r="M25" s="43"/>
      <c r="N25" s="213"/>
      <c r="O25" s="216">
        <f>SUM(Tabla5[[#This Row],[Gener]:[Desembre]])</f>
        <v>54211.29199690211</v>
      </c>
    </row>
    <row r="26" spans="1:15" x14ac:dyDescent="0.25">
      <c r="A26" s="74">
        <v>23</v>
      </c>
      <c r="B26" s="71" t="s">
        <v>43</v>
      </c>
      <c r="C26" s="45">
        <v>25395.902031063291</v>
      </c>
      <c r="D26" s="43">
        <v>13978.44155844156</v>
      </c>
      <c r="E26" s="43"/>
      <c r="F26" s="43"/>
      <c r="G26" s="43"/>
      <c r="H26" s="43"/>
      <c r="I26" s="43"/>
      <c r="J26" s="43"/>
      <c r="K26" s="43"/>
      <c r="L26" s="43"/>
      <c r="M26" s="43"/>
      <c r="N26" s="213"/>
      <c r="O26" s="216">
        <f>SUM(Tabla5[[#This Row],[Gener]:[Desembre]])</f>
        <v>39374.343589504853</v>
      </c>
    </row>
    <row r="27" spans="1:15" x14ac:dyDescent="0.25">
      <c r="A27" s="74">
        <v>24</v>
      </c>
      <c r="B27" s="71" t="s">
        <v>44</v>
      </c>
      <c r="C27" s="45">
        <v>13104.598930481287</v>
      </c>
      <c r="D27" s="43">
        <v>8502.2304439746295</v>
      </c>
      <c r="E27" s="43"/>
      <c r="F27" s="43"/>
      <c r="G27" s="43"/>
      <c r="H27" s="43"/>
      <c r="I27" s="43"/>
      <c r="J27" s="43"/>
      <c r="K27" s="43"/>
      <c r="L27" s="43"/>
      <c r="M27" s="43"/>
      <c r="N27" s="213"/>
      <c r="O27" s="216">
        <f>SUM(Tabla5[[#This Row],[Gener]:[Desembre]])</f>
        <v>21606.829374455916</v>
      </c>
    </row>
    <row r="28" spans="1:15" x14ac:dyDescent="0.25">
      <c r="A28" s="74">
        <v>25</v>
      </c>
      <c r="B28" s="71" t="s">
        <v>20</v>
      </c>
      <c r="C28" s="45">
        <v>27133.058409552159</v>
      </c>
      <c r="D28" s="43">
        <v>29840.90560780216</v>
      </c>
      <c r="E28" s="43"/>
      <c r="F28" s="43"/>
      <c r="G28" s="43"/>
      <c r="H28" s="43"/>
      <c r="I28" s="43"/>
      <c r="J28" s="43"/>
      <c r="K28" s="43"/>
      <c r="L28" s="43"/>
      <c r="M28" s="43"/>
      <c r="N28" s="213"/>
      <c r="O28" s="216">
        <f>SUM(Tabla5[[#This Row],[Gener]:[Desembre]])</f>
        <v>56973.964017354316</v>
      </c>
    </row>
    <row r="29" spans="1:15" x14ac:dyDescent="0.25">
      <c r="A29" s="74">
        <v>26</v>
      </c>
      <c r="B29" s="71" t="s">
        <v>45</v>
      </c>
      <c r="C29" s="45">
        <v>10020</v>
      </c>
      <c r="D29" s="43">
        <v>5080</v>
      </c>
      <c r="E29" s="43"/>
      <c r="F29" s="43"/>
      <c r="G29" s="43"/>
      <c r="H29" s="43"/>
      <c r="I29" s="43"/>
      <c r="J29" s="43"/>
      <c r="K29" s="43"/>
      <c r="L29" s="43"/>
      <c r="M29" s="43"/>
      <c r="N29" s="213"/>
      <c r="O29" s="216">
        <f>SUM(Tabla5[[#This Row],[Gener]:[Desembre]])</f>
        <v>15100</v>
      </c>
    </row>
    <row r="30" spans="1:15" x14ac:dyDescent="0.25">
      <c r="A30" s="74">
        <v>27</v>
      </c>
      <c r="B30" s="71" t="s">
        <v>46</v>
      </c>
      <c r="C30" s="45" t="s">
        <v>83</v>
      </c>
      <c r="D30" s="43" t="s">
        <v>83</v>
      </c>
      <c r="E30" s="43"/>
      <c r="F30" s="43"/>
      <c r="G30" s="43"/>
      <c r="H30" s="43"/>
      <c r="I30" s="43"/>
      <c r="J30" s="43"/>
      <c r="K30" s="43"/>
      <c r="L30" s="177"/>
      <c r="M30" s="43"/>
      <c r="N30" s="213"/>
      <c r="O30" s="216">
        <f>SUM(Tabla5[[#This Row],[Gener]:[Desembre]])</f>
        <v>0</v>
      </c>
    </row>
    <row r="31" spans="1:15" x14ac:dyDescent="0.25">
      <c r="A31" s="74">
        <v>28</v>
      </c>
      <c r="B31" s="71" t="s">
        <v>47</v>
      </c>
      <c r="C31" s="45">
        <v>16696.238938053102</v>
      </c>
      <c r="D31" s="43">
        <v>13479.696005655704</v>
      </c>
      <c r="E31" s="43"/>
      <c r="F31" s="43"/>
      <c r="G31" s="43"/>
      <c r="H31" s="43"/>
      <c r="I31" s="43"/>
      <c r="J31" s="43"/>
      <c r="K31" s="43"/>
      <c r="L31" s="43"/>
      <c r="M31" s="43"/>
      <c r="N31" s="213"/>
      <c r="O31" s="216">
        <f>SUM(Tabla5[[#This Row],[Gener]:[Desembre]])</f>
        <v>30175.934943708806</v>
      </c>
    </row>
    <row r="32" spans="1:15" x14ac:dyDescent="0.25">
      <c r="A32" s="74">
        <v>29</v>
      </c>
      <c r="B32" s="71" t="s">
        <v>48</v>
      </c>
      <c r="C32" s="45">
        <v>21761.687552213869</v>
      </c>
      <c r="D32" s="175">
        <v>11982.052969946788</v>
      </c>
      <c r="E32" s="43"/>
      <c r="F32" s="43"/>
      <c r="G32" s="43"/>
      <c r="H32" s="43"/>
      <c r="I32" s="43"/>
      <c r="J32" s="43"/>
      <c r="K32" s="43"/>
      <c r="L32" s="43"/>
      <c r="M32" s="43"/>
      <c r="N32" s="213"/>
      <c r="O32" s="216">
        <f>SUM(Tabla5[[#This Row],[Gener]:[Desembre]])</f>
        <v>33743.74052216066</v>
      </c>
    </row>
    <row r="33" spans="1:22" x14ac:dyDescent="0.25">
      <c r="A33" s="74">
        <v>30</v>
      </c>
      <c r="B33" s="71" t="s">
        <v>50</v>
      </c>
      <c r="C33" s="45">
        <v>21380</v>
      </c>
      <c r="D33" s="43">
        <v>16260</v>
      </c>
      <c r="E33" s="43"/>
      <c r="F33" s="43"/>
      <c r="G33" s="43"/>
      <c r="H33" s="43"/>
      <c r="I33" s="43"/>
      <c r="J33" s="43"/>
      <c r="K33" s="43"/>
      <c r="L33" s="43"/>
      <c r="M33" s="43"/>
      <c r="N33" s="213"/>
      <c r="O33" s="216">
        <f>SUM(Tabla5[[#This Row],[Gener]:[Desembre]])</f>
        <v>37640</v>
      </c>
    </row>
    <row r="34" spans="1:22" x14ac:dyDescent="0.25">
      <c r="A34" s="74">
        <v>31</v>
      </c>
      <c r="B34" s="71" t="s">
        <v>51</v>
      </c>
      <c r="C34" s="45">
        <v>1793.0769230769199</v>
      </c>
      <c r="D34" s="43">
        <v>1768.75</v>
      </c>
      <c r="E34" s="43"/>
      <c r="F34" s="43"/>
      <c r="G34" s="43"/>
      <c r="H34" s="43"/>
      <c r="I34" s="43"/>
      <c r="J34" s="43"/>
      <c r="K34" s="43"/>
      <c r="L34" s="43"/>
      <c r="M34" s="43"/>
      <c r="N34" s="213"/>
      <c r="O34" s="216">
        <f>SUM(Tabla5[[#This Row],[Gener]:[Desembre]])</f>
        <v>3561.8269230769201</v>
      </c>
    </row>
    <row r="35" spans="1:22" x14ac:dyDescent="0.25">
      <c r="A35" s="74">
        <v>32</v>
      </c>
      <c r="B35" s="71" t="s">
        <v>52</v>
      </c>
      <c r="C35" s="45">
        <v>20081.911764705881</v>
      </c>
      <c r="D35" s="43">
        <v>14028.280866921639</v>
      </c>
      <c r="E35" s="43"/>
      <c r="F35" s="43"/>
      <c r="G35" s="43"/>
      <c r="H35" s="43"/>
      <c r="I35" s="43"/>
      <c r="J35" s="43"/>
      <c r="K35" s="43"/>
      <c r="L35" s="43"/>
      <c r="M35" s="43"/>
      <c r="N35" s="213"/>
      <c r="O35" s="216">
        <f>SUM(Tabla5[[#This Row],[Gener]:[Desembre]])</f>
        <v>34110.19263162752</v>
      </c>
    </row>
    <row r="36" spans="1:22" x14ac:dyDescent="0.25">
      <c r="A36" s="74">
        <v>33</v>
      </c>
      <c r="B36" s="71" t="s">
        <v>21</v>
      </c>
      <c r="C36" s="45" t="s">
        <v>83</v>
      </c>
      <c r="D36" s="43" t="s">
        <v>83</v>
      </c>
      <c r="E36" s="43"/>
      <c r="F36" s="43"/>
      <c r="G36" s="43"/>
      <c r="H36" s="43"/>
      <c r="I36" s="43"/>
      <c r="J36" s="43"/>
      <c r="K36" s="43"/>
      <c r="L36" s="43"/>
      <c r="M36" s="43"/>
      <c r="N36" s="213"/>
      <c r="O36" s="216">
        <f>SUM(Tabla5[[#This Row],[Gener]:[Desembre]])</f>
        <v>0</v>
      </c>
    </row>
    <row r="37" spans="1:22" x14ac:dyDescent="0.25">
      <c r="A37" s="74">
        <v>34</v>
      </c>
      <c r="B37" s="71" t="s">
        <v>22</v>
      </c>
      <c r="C37" s="45">
        <v>12922.592592592589</v>
      </c>
      <c r="D37" s="43">
        <v>4920</v>
      </c>
      <c r="E37" s="43"/>
      <c r="F37" s="43"/>
      <c r="G37" s="43"/>
      <c r="H37" s="43"/>
      <c r="I37" s="43"/>
      <c r="J37" s="43"/>
      <c r="K37" s="43"/>
      <c r="L37" s="43"/>
      <c r="M37" s="43"/>
      <c r="N37" s="213"/>
      <c r="O37" s="216">
        <f>SUM(Tabla5[[#This Row],[Gener]:[Desembre]])</f>
        <v>17842.592592592591</v>
      </c>
    </row>
    <row r="38" spans="1:22" x14ac:dyDescent="0.25">
      <c r="A38" s="74">
        <v>35</v>
      </c>
      <c r="B38" s="71" t="s">
        <v>23</v>
      </c>
      <c r="C38" s="45">
        <v>10666.48648648649</v>
      </c>
      <c r="D38" s="43">
        <v>5417.9350992783811</v>
      </c>
      <c r="E38" s="43"/>
      <c r="F38" s="43"/>
      <c r="G38" s="43"/>
      <c r="H38" s="43"/>
      <c r="I38" s="43"/>
      <c r="J38" s="43"/>
      <c r="K38" s="43"/>
      <c r="L38" s="43"/>
      <c r="M38" s="43"/>
      <c r="N38" s="213"/>
      <c r="O38" s="216">
        <f>SUM(Tabla5[[#This Row],[Gener]:[Desembre]])</f>
        <v>16084.421585764871</v>
      </c>
    </row>
    <row r="39" spans="1:22" x14ac:dyDescent="0.25">
      <c r="A39" s="74">
        <v>36</v>
      </c>
      <c r="B39" s="71" t="s">
        <v>24</v>
      </c>
      <c r="C39" s="45">
        <v>11434.4474393531</v>
      </c>
      <c r="D39" s="43">
        <v>1991.5891670924889</v>
      </c>
      <c r="E39" s="43"/>
      <c r="F39" s="43"/>
      <c r="G39" s="43"/>
      <c r="H39" s="43"/>
      <c r="I39" s="43"/>
      <c r="J39" s="43"/>
      <c r="K39" s="43"/>
      <c r="L39" s="43"/>
      <c r="M39" s="43"/>
      <c r="N39" s="213"/>
      <c r="O39" s="216">
        <f>SUM(Tabla5[[#This Row],[Gener]:[Desembre]])</f>
        <v>13426.036606445588</v>
      </c>
    </row>
    <row r="40" spans="1:22" x14ac:dyDescent="0.25">
      <c r="A40" s="74">
        <v>37</v>
      </c>
      <c r="B40" s="71" t="s">
        <v>25</v>
      </c>
      <c r="C40" s="45">
        <v>10943.313513513509</v>
      </c>
      <c r="D40" s="43">
        <v>17281.431069658993</v>
      </c>
      <c r="E40" s="43"/>
      <c r="F40" s="43"/>
      <c r="G40" s="43"/>
      <c r="H40" s="43"/>
      <c r="I40" s="43"/>
      <c r="J40" s="43"/>
      <c r="K40" s="43"/>
      <c r="L40" s="43"/>
      <c r="M40" s="43"/>
      <c r="N40" s="213"/>
      <c r="O40" s="216">
        <f>SUM(Tabla5[[#This Row],[Gener]:[Desembre]])</f>
        <v>28224.744583172502</v>
      </c>
    </row>
    <row r="41" spans="1:22" x14ac:dyDescent="0.25">
      <c r="A41" s="74">
        <v>38</v>
      </c>
      <c r="B41" s="71" t="s">
        <v>5</v>
      </c>
      <c r="C41" s="45">
        <v>7684.9811320754707</v>
      </c>
      <c r="D41" s="43">
        <v>1061.5384615384601</v>
      </c>
      <c r="E41" s="43"/>
      <c r="F41" s="43"/>
      <c r="G41" s="43"/>
      <c r="H41" s="43"/>
      <c r="I41" s="43"/>
      <c r="J41" s="43"/>
      <c r="K41" s="43"/>
      <c r="L41" s="43"/>
      <c r="M41" s="43"/>
      <c r="N41" s="213"/>
      <c r="O41" s="216">
        <f>SUM(Tabla5[[#This Row],[Gener]:[Desembre]])</f>
        <v>8746.5195936139316</v>
      </c>
    </row>
    <row r="42" spans="1:22" x14ac:dyDescent="0.25">
      <c r="A42" s="74">
        <v>39</v>
      </c>
      <c r="B42" s="71" t="s">
        <v>6</v>
      </c>
      <c r="C42" s="45">
        <v>7102.2222222222199</v>
      </c>
      <c r="D42" s="43">
        <v>0</v>
      </c>
      <c r="E42" s="43"/>
      <c r="F42" s="43"/>
      <c r="G42" s="43"/>
      <c r="H42" s="43"/>
      <c r="I42" s="43"/>
      <c r="J42" s="43"/>
      <c r="K42" s="43"/>
      <c r="L42" s="43"/>
      <c r="M42" s="43"/>
      <c r="N42" s="213"/>
      <c r="O42" s="216">
        <f>SUM(Tabla5[[#This Row],[Gener]:[Desembre]])</f>
        <v>7102.2222222222199</v>
      </c>
    </row>
    <row r="43" spans="1:22" x14ac:dyDescent="0.25">
      <c r="A43" s="74">
        <v>40</v>
      </c>
      <c r="B43" s="71" t="s">
        <v>8</v>
      </c>
      <c r="C43" s="45">
        <v>528</v>
      </c>
      <c r="D43" s="43">
        <v>442.30769230769198</v>
      </c>
      <c r="E43" s="43"/>
      <c r="F43" s="43"/>
      <c r="G43" s="43"/>
      <c r="H43" s="43"/>
      <c r="I43" s="43"/>
      <c r="J43" s="43"/>
      <c r="K43" s="43"/>
      <c r="L43" s="43"/>
      <c r="M43" s="43"/>
      <c r="N43" s="213"/>
      <c r="O43" s="216">
        <f>SUM(Tabla5[[#This Row],[Gener]:[Desembre]])</f>
        <v>970.30769230769192</v>
      </c>
    </row>
    <row r="44" spans="1:22" x14ac:dyDescent="0.25">
      <c r="A44" s="157">
        <v>41</v>
      </c>
      <c r="B44" s="158" t="s">
        <v>49</v>
      </c>
      <c r="C44" s="159" t="s">
        <v>83</v>
      </c>
      <c r="D44" s="160" t="s">
        <v>83</v>
      </c>
      <c r="E44" s="160"/>
      <c r="F44" s="160"/>
      <c r="G44" s="160"/>
      <c r="H44" s="160"/>
      <c r="I44" s="160"/>
      <c r="J44" s="160"/>
      <c r="K44" s="160"/>
      <c r="L44" s="43"/>
      <c r="M44" s="160"/>
      <c r="N44" s="162"/>
      <c r="O44" s="216">
        <f>SUM(Tabla5[[#This Row],[Gener]:[Desembre]])</f>
        <v>0</v>
      </c>
      <c r="R44" s="165"/>
    </row>
    <row r="45" spans="1:22" x14ac:dyDescent="0.25">
      <c r="A45" s="74">
        <v>7</v>
      </c>
      <c r="B45" s="71" t="s">
        <v>72</v>
      </c>
      <c r="C45" s="45">
        <v>3763.6363636363599</v>
      </c>
      <c r="D45" s="43">
        <v>1968</v>
      </c>
      <c r="E45" s="43"/>
      <c r="F45" s="43"/>
      <c r="G45" s="43"/>
      <c r="H45" s="43"/>
      <c r="I45" s="43"/>
      <c r="J45" s="43"/>
      <c r="K45" s="43"/>
      <c r="L45" s="43"/>
      <c r="M45" s="43"/>
      <c r="N45" s="213"/>
      <c r="O45" s="216">
        <f>SUM(Tabla5[[#This Row],[Gener]:[Desembre]])</f>
        <v>5731.6363636363603</v>
      </c>
      <c r="Q45" s="166"/>
      <c r="R45" s="166"/>
      <c r="S45" s="166"/>
      <c r="T45" s="166"/>
      <c r="U45" s="166"/>
      <c r="V45"/>
    </row>
    <row r="46" spans="1:22" s="4" customFormat="1" ht="15.75" thickBot="1" x14ac:dyDescent="0.3">
      <c r="A46" s="291">
        <v>43</v>
      </c>
      <c r="B46" s="71" t="s">
        <v>73</v>
      </c>
      <c r="C46" s="159">
        <v>9481.4125056230296</v>
      </c>
      <c r="D46" s="160">
        <v>8010.0400149303496</v>
      </c>
      <c r="E46" s="160"/>
      <c r="F46" s="160"/>
      <c r="G46" s="160"/>
      <c r="H46" s="160"/>
      <c r="I46" s="160"/>
      <c r="J46" s="160"/>
      <c r="K46" s="160"/>
      <c r="L46" s="160"/>
      <c r="M46" s="160"/>
      <c r="N46" s="162"/>
      <c r="O46" s="216">
        <f>SUM(Tabla5[[#This Row],[Gener]:[Desembre]])</f>
        <v>17491.452520553379</v>
      </c>
      <c r="P46" s="143"/>
      <c r="Q46" s="143"/>
    </row>
    <row r="47" spans="1:22" ht="15.75" thickBot="1" x14ac:dyDescent="0.3">
      <c r="A47" s="296"/>
      <c r="B47" s="256" t="s">
        <v>76</v>
      </c>
      <c r="C47" s="264">
        <f t="shared" ref="C47:O47" si="0">SUBTOTAL(109,C5:C46)</f>
        <v>840434.09714452561</v>
      </c>
      <c r="D47" s="261">
        <f t="shared" si="0"/>
        <v>564909.36466009705</v>
      </c>
      <c r="E47" s="261">
        <f t="shared" si="0"/>
        <v>0</v>
      </c>
      <c r="F47" s="261">
        <f t="shared" si="0"/>
        <v>0</v>
      </c>
      <c r="G47" s="261">
        <f t="shared" si="0"/>
        <v>0</v>
      </c>
      <c r="H47" s="261">
        <f t="shared" si="0"/>
        <v>0</v>
      </c>
      <c r="I47" s="261">
        <f t="shared" si="0"/>
        <v>0</v>
      </c>
      <c r="J47" s="261">
        <f t="shared" si="0"/>
        <v>0</v>
      </c>
      <c r="K47" s="261">
        <f t="shared" si="0"/>
        <v>0</v>
      </c>
      <c r="L47" s="261">
        <f t="shared" si="0"/>
        <v>0</v>
      </c>
      <c r="M47" s="261">
        <f t="shared" si="0"/>
        <v>0</v>
      </c>
      <c r="N47" s="269">
        <f t="shared" si="0"/>
        <v>0</v>
      </c>
      <c r="O47" s="237">
        <f t="shared" si="0"/>
        <v>1405343.4618046232</v>
      </c>
      <c r="Q47" s="15"/>
    </row>
    <row r="48" spans="1:22" ht="15.75" thickBot="1" x14ac:dyDescent="0.3">
      <c r="A48" s="297"/>
      <c r="B48" s="265" t="s">
        <v>71</v>
      </c>
      <c r="C48" s="266">
        <v>678870.92414032819</v>
      </c>
      <c r="D48" s="161">
        <v>457564.99433619593</v>
      </c>
      <c r="E48" s="161">
        <v>534449.03721973579</v>
      </c>
      <c r="F48" s="161">
        <v>562068.92207455134</v>
      </c>
      <c r="G48" s="161">
        <v>563212.39805905509</v>
      </c>
      <c r="H48" s="161">
        <v>526003.87580179051</v>
      </c>
      <c r="I48" s="161">
        <v>677360.50715669745</v>
      </c>
      <c r="J48" s="161">
        <v>509782.53805731802</v>
      </c>
      <c r="K48" s="161">
        <v>608816.95132188848</v>
      </c>
      <c r="L48" s="161">
        <v>591189.63905611064</v>
      </c>
      <c r="M48" s="161">
        <v>542245.47695724654</v>
      </c>
      <c r="N48" s="267">
        <v>630286.74893478642</v>
      </c>
      <c r="O48" s="268">
        <f>SUM(Tabla5[[#This Row],[Gener]:[Desembre]])</f>
        <v>6881852.0131157059</v>
      </c>
      <c r="P48" s="15"/>
    </row>
    <row r="49" spans="1:15" s="4" customFormat="1" ht="15.75" thickBot="1" x14ac:dyDescent="0.3">
      <c r="A49" s="297"/>
      <c r="B49" s="61" t="s">
        <v>58</v>
      </c>
      <c r="C49" s="257">
        <f>(C47/C48)-1</f>
        <v>0.23798805819941249</v>
      </c>
      <c r="D49" s="257">
        <f t="shared" ref="D49:O49" si="1">(D47/D48)-1</f>
        <v>0.23459917531416274</v>
      </c>
      <c r="E49" s="257">
        <f t="shared" si="1"/>
        <v>-1</v>
      </c>
      <c r="F49" s="257">
        <f t="shared" si="1"/>
        <v>-1</v>
      </c>
      <c r="G49" s="257">
        <f t="shared" si="1"/>
        <v>-1</v>
      </c>
      <c r="H49" s="257">
        <f t="shared" si="1"/>
        <v>-1</v>
      </c>
      <c r="I49" s="257">
        <f t="shared" si="1"/>
        <v>-1</v>
      </c>
      <c r="J49" s="257">
        <f t="shared" si="1"/>
        <v>-1</v>
      </c>
      <c r="K49" s="257">
        <f t="shared" si="1"/>
        <v>-1</v>
      </c>
      <c r="L49" s="257">
        <f t="shared" si="1"/>
        <v>-1</v>
      </c>
      <c r="M49" s="257">
        <f t="shared" si="1"/>
        <v>-1</v>
      </c>
      <c r="N49" s="258">
        <f t="shared" si="1"/>
        <v>-1</v>
      </c>
      <c r="O49" s="198">
        <f t="shared" si="1"/>
        <v>-0.79578993283693633</v>
      </c>
    </row>
    <row r="50" spans="1:15" ht="15.75" thickBot="1" x14ac:dyDescent="0.3">
      <c r="A50" s="162"/>
      <c r="B50" s="234" t="s">
        <v>66</v>
      </c>
      <c r="C50" s="299">
        <v>7225.9028554744636</v>
      </c>
      <c r="D50" s="160">
        <v>5907</v>
      </c>
      <c r="E50" s="160"/>
      <c r="F50" s="160"/>
      <c r="G50" s="160"/>
      <c r="H50" s="160"/>
      <c r="I50" s="160"/>
      <c r="J50" s="160"/>
      <c r="K50" s="160"/>
      <c r="L50" s="160"/>
      <c r="M50" s="160"/>
      <c r="N50" s="298"/>
      <c r="O50" s="292">
        <f>SUM(C50:N50)</f>
        <v>13132.902855474464</v>
      </c>
    </row>
    <row r="51" spans="1:15" x14ac:dyDescent="0.25">
      <c r="B51" s="13" t="s">
        <v>69</v>
      </c>
    </row>
  </sheetData>
  <sheetProtection sheet="1" objects="1" scenarios="1"/>
  <pageMargins left="0.19685039370078741" right="0.19685039370078741" top="0.31496062992125984" bottom="0.31496062992125984" header="0.15748031496062992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ignoredErrors>
    <ignoredError sqref="O5:O7" unlockedFormula="1"/>
  </ignoredError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showZero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6" sqref="G26"/>
    </sheetView>
  </sheetViews>
  <sheetFormatPr baseColWidth="10" defaultColWidth="11.42578125" defaultRowHeight="15" x14ac:dyDescent="0.25"/>
  <cols>
    <col min="1" max="1" width="5.42578125" style="3" bestFit="1" customWidth="1"/>
    <col min="2" max="2" width="27.7109375" style="3" customWidth="1"/>
    <col min="3" max="5" width="11.42578125" style="2"/>
    <col min="6" max="6" width="11.7109375" style="2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66"/>
    <col min="16" max="16384" width="11.42578125" style="3"/>
  </cols>
  <sheetData>
    <row r="1" spans="1:22" ht="15.75" x14ac:dyDescent="0.25">
      <c r="B1" s="1" t="s">
        <v>79</v>
      </c>
    </row>
    <row r="2" spans="1:22" ht="15.75" thickBot="1" x14ac:dyDescent="0.3">
      <c r="C2" s="4" t="s">
        <v>56</v>
      </c>
    </row>
    <row r="3" spans="1:22" ht="15.75" thickBot="1" x14ac:dyDescent="0.3">
      <c r="A3" s="8" t="s">
        <v>59</v>
      </c>
      <c r="B3" s="17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06" t="s">
        <v>38</v>
      </c>
    </row>
    <row r="4" spans="1:22" x14ac:dyDescent="0.25">
      <c r="A4" s="93">
        <v>1</v>
      </c>
      <c r="B4" s="21" t="s">
        <v>39</v>
      </c>
      <c r="C4" s="78">
        <v>28200</v>
      </c>
      <c r="D4" s="79">
        <v>26560</v>
      </c>
      <c r="E4" s="79"/>
      <c r="F4" s="81"/>
      <c r="G4" s="79"/>
      <c r="H4" s="79"/>
      <c r="I4" s="79"/>
      <c r="J4" s="79"/>
      <c r="K4" s="79"/>
      <c r="L4" s="79"/>
      <c r="M4" s="81"/>
      <c r="N4" s="205"/>
      <c r="O4" s="230">
        <f>SUM(Tabla8[[#This Row],[Gener]:[Desembre]])</f>
        <v>54760</v>
      </c>
    </row>
    <row r="5" spans="1:22" x14ac:dyDescent="0.25">
      <c r="A5" s="94">
        <v>2</v>
      </c>
      <c r="B5" s="18" t="s">
        <v>0</v>
      </c>
      <c r="C5" s="80">
        <v>42120</v>
      </c>
      <c r="D5" s="81">
        <v>46860</v>
      </c>
      <c r="E5" s="81"/>
      <c r="F5" s="81"/>
      <c r="G5" s="81"/>
      <c r="H5" s="81"/>
      <c r="I5" s="81"/>
      <c r="J5" s="81"/>
      <c r="K5" s="81"/>
      <c r="L5" s="81"/>
      <c r="M5" s="81"/>
      <c r="N5" s="205"/>
      <c r="O5" s="231">
        <f>SUM(Tabla8[[#This Row],[Gener]:[Desembre]])</f>
        <v>88980</v>
      </c>
    </row>
    <row r="6" spans="1:22" x14ac:dyDescent="0.25">
      <c r="A6" s="94">
        <v>3</v>
      </c>
      <c r="B6" s="18" t="s">
        <v>1</v>
      </c>
      <c r="C6" s="80" t="s">
        <v>83</v>
      </c>
      <c r="D6" s="81" t="s">
        <v>83</v>
      </c>
      <c r="E6" s="81"/>
      <c r="F6" s="81"/>
      <c r="G6" s="81"/>
      <c r="H6" s="81"/>
      <c r="I6" s="81"/>
      <c r="J6" s="81"/>
      <c r="K6" s="81"/>
      <c r="L6" s="81"/>
      <c r="M6" s="81"/>
      <c r="N6" s="205"/>
      <c r="O6" s="231">
        <f>SUM(Tabla8[[#This Row],[Gener]:[Desembre]])</f>
        <v>0</v>
      </c>
    </row>
    <row r="7" spans="1:22" x14ac:dyDescent="0.25">
      <c r="A7" s="94">
        <v>4</v>
      </c>
      <c r="B7" s="18" t="s">
        <v>2</v>
      </c>
      <c r="C7" s="80">
        <v>4297.7025119613663</v>
      </c>
      <c r="D7" s="81">
        <v>3788.9602543720184</v>
      </c>
      <c r="E7" s="81"/>
      <c r="F7" s="81"/>
      <c r="G7" s="81"/>
      <c r="H7" s="81"/>
      <c r="I7" s="81"/>
      <c r="J7" s="81"/>
      <c r="K7" s="81"/>
      <c r="L7" s="81"/>
      <c r="M7" s="81"/>
      <c r="N7" s="205"/>
      <c r="O7" s="231">
        <f>SUM(Tabla8[[#This Row],[Gener]:[Desembre]])</f>
        <v>8086.6627663333848</v>
      </c>
    </row>
    <row r="8" spans="1:22" x14ac:dyDescent="0.25">
      <c r="A8" s="94">
        <v>5</v>
      </c>
      <c r="B8" s="18" t="s">
        <v>3</v>
      </c>
      <c r="C8" s="80" t="s">
        <v>83</v>
      </c>
      <c r="D8" s="81" t="s">
        <v>83</v>
      </c>
      <c r="E8" s="81"/>
      <c r="F8" s="81"/>
      <c r="G8" s="81"/>
      <c r="H8" s="81"/>
      <c r="I8" s="81"/>
      <c r="J8" s="81"/>
      <c r="K8" s="81"/>
      <c r="L8" s="81"/>
      <c r="M8" s="81"/>
      <c r="N8" s="205"/>
      <c r="O8" s="231">
        <f>SUM(Tabla8[[#This Row],[Gener]:[Desembre]])</f>
        <v>0</v>
      </c>
    </row>
    <row r="9" spans="1:22" x14ac:dyDescent="0.25">
      <c r="A9" s="94">
        <v>6</v>
      </c>
      <c r="B9" s="18" t="s">
        <v>4</v>
      </c>
      <c r="C9" s="80">
        <v>149520</v>
      </c>
      <c r="D9" s="81">
        <v>133940</v>
      </c>
      <c r="E9" s="81"/>
      <c r="F9" s="81"/>
      <c r="G9" s="81"/>
      <c r="H9" s="81"/>
      <c r="I9" s="81"/>
      <c r="J9" s="81"/>
      <c r="K9" s="81"/>
      <c r="L9" s="81"/>
      <c r="M9" s="81"/>
      <c r="N9" s="205"/>
      <c r="O9" s="231">
        <f>SUM(Tabla8[[#This Row],[Gener]:[Desembre]])</f>
        <v>283460</v>
      </c>
    </row>
    <row r="10" spans="1:22" x14ac:dyDescent="0.25">
      <c r="A10" s="94">
        <v>8</v>
      </c>
      <c r="B10" s="18" t="s">
        <v>7</v>
      </c>
      <c r="C10" s="80">
        <v>6764.7959116098937</v>
      </c>
      <c r="D10" s="81">
        <v>6745.5805511393737</v>
      </c>
      <c r="E10" s="81"/>
      <c r="F10" s="81"/>
      <c r="G10" s="81"/>
      <c r="H10" s="81"/>
      <c r="I10" s="81"/>
      <c r="J10" s="81"/>
      <c r="K10" s="81"/>
      <c r="L10" s="81"/>
      <c r="M10" s="81"/>
      <c r="N10" s="205"/>
      <c r="O10" s="231">
        <f>SUM(Tabla8[[#This Row],[Gener]:[Desembre]])</f>
        <v>13510.376462749267</v>
      </c>
    </row>
    <row r="11" spans="1:22" x14ac:dyDescent="0.25">
      <c r="A11" s="94">
        <v>9</v>
      </c>
      <c r="B11" s="75" t="s">
        <v>40</v>
      </c>
      <c r="C11" s="80">
        <v>29200</v>
      </c>
      <c r="D11" s="81">
        <v>56940</v>
      </c>
      <c r="E11" s="81"/>
      <c r="F11" s="81"/>
      <c r="G11" s="81"/>
      <c r="H11" s="81"/>
      <c r="I11" s="81"/>
      <c r="J11" s="81"/>
      <c r="K11" s="81"/>
      <c r="L11" s="81"/>
      <c r="M11" s="81"/>
      <c r="N11" s="205"/>
      <c r="O11" s="231">
        <f>SUM(Tabla8[[#This Row],[Gener]:[Desembre]])</f>
        <v>86140</v>
      </c>
      <c r="V11" s="184"/>
    </row>
    <row r="12" spans="1:22" x14ac:dyDescent="0.25">
      <c r="A12" s="94">
        <v>10</v>
      </c>
      <c r="B12" s="18" t="s">
        <v>41</v>
      </c>
      <c r="C12" s="80">
        <v>171300</v>
      </c>
      <c r="D12" s="81">
        <v>148740</v>
      </c>
      <c r="E12" s="81"/>
      <c r="F12" s="81"/>
      <c r="G12" s="81"/>
      <c r="H12" s="81"/>
      <c r="I12" s="81"/>
      <c r="J12" s="81"/>
      <c r="K12" s="81"/>
      <c r="L12" s="81"/>
      <c r="M12" s="81"/>
      <c r="N12" s="205"/>
      <c r="O12" s="231">
        <f>SUM(Tabla8[[#This Row],[Gener]:[Desembre]])</f>
        <v>320040</v>
      </c>
    </row>
    <row r="13" spans="1:22" x14ac:dyDescent="0.25">
      <c r="A13" s="94">
        <v>11</v>
      </c>
      <c r="B13" s="18" t="s">
        <v>9</v>
      </c>
      <c r="C13" s="80" t="s">
        <v>83</v>
      </c>
      <c r="D13" s="81" t="s">
        <v>83</v>
      </c>
      <c r="E13" s="81"/>
      <c r="F13" s="81"/>
      <c r="G13" s="81"/>
      <c r="H13" s="81"/>
      <c r="I13" s="81"/>
      <c r="J13" s="81"/>
      <c r="K13" s="81"/>
      <c r="L13" s="81"/>
      <c r="M13" s="81"/>
      <c r="N13" s="205"/>
      <c r="O13" s="231">
        <f>SUM(Tabla8[[#This Row],[Gener]:[Desembre]])</f>
        <v>0</v>
      </c>
    </row>
    <row r="14" spans="1:22" x14ac:dyDescent="0.25">
      <c r="A14" s="94">
        <v>12</v>
      </c>
      <c r="B14" s="18" t="s">
        <v>10</v>
      </c>
      <c r="C14" s="80">
        <v>12820</v>
      </c>
      <c r="D14" s="81">
        <v>10720</v>
      </c>
      <c r="E14" s="81"/>
      <c r="F14" s="81"/>
      <c r="G14" s="81"/>
      <c r="H14" s="81"/>
      <c r="I14" s="81"/>
      <c r="J14" s="81"/>
      <c r="K14" s="81"/>
      <c r="L14" s="81"/>
      <c r="M14" s="81"/>
      <c r="N14" s="205"/>
      <c r="O14" s="231">
        <f>SUM(Tabla8[[#This Row],[Gener]:[Desembre]])</f>
        <v>23540</v>
      </c>
    </row>
    <row r="15" spans="1:22" x14ac:dyDescent="0.25">
      <c r="A15" s="94">
        <v>13</v>
      </c>
      <c r="B15" s="18" t="s">
        <v>42</v>
      </c>
      <c r="C15" s="80">
        <v>96260</v>
      </c>
      <c r="D15" s="81">
        <v>87500</v>
      </c>
      <c r="E15" s="81"/>
      <c r="F15" s="81"/>
      <c r="G15" s="81"/>
      <c r="H15" s="81"/>
      <c r="I15" s="81"/>
      <c r="J15" s="81"/>
      <c r="K15" s="81"/>
      <c r="L15" s="81"/>
      <c r="M15" s="81"/>
      <c r="N15" s="205"/>
      <c r="O15" s="231">
        <f>SUM(Tabla8[[#This Row],[Gener]:[Desembre]])</f>
        <v>183760</v>
      </c>
    </row>
    <row r="16" spans="1:22" x14ac:dyDescent="0.25">
      <c r="A16" s="94">
        <v>14</v>
      </c>
      <c r="B16" s="18" t="s">
        <v>11</v>
      </c>
      <c r="C16" s="80" t="s">
        <v>83</v>
      </c>
      <c r="D16" s="81" t="s">
        <v>83</v>
      </c>
      <c r="E16" s="81"/>
      <c r="F16" s="81"/>
      <c r="G16" s="81"/>
      <c r="H16" s="81"/>
      <c r="I16" s="81"/>
      <c r="J16" s="81"/>
      <c r="K16" s="81"/>
      <c r="L16" s="81"/>
      <c r="M16" s="81"/>
      <c r="N16" s="205"/>
      <c r="O16" s="231">
        <f>SUM(Tabla8[[#This Row],[Gener]:[Desembre]])</f>
        <v>0</v>
      </c>
    </row>
    <row r="17" spans="1:15" x14ac:dyDescent="0.25">
      <c r="A17" s="94">
        <v>15</v>
      </c>
      <c r="B17" s="18" t="s">
        <v>12</v>
      </c>
      <c r="C17" s="80">
        <v>61980</v>
      </c>
      <c r="D17" s="81">
        <v>63220</v>
      </c>
      <c r="E17" s="81"/>
      <c r="F17" s="81"/>
      <c r="G17" s="81"/>
      <c r="H17" s="81"/>
      <c r="I17" s="81"/>
      <c r="J17" s="81"/>
      <c r="K17" s="81"/>
      <c r="L17" s="81"/>
      <c r="M17" s="81"/>
      <c r="N17" s="205"/>
      <c r="O17" s="231">
        <f>SUM(Tabla8[[#This Row],[Gener]:[Desembre]])</f>
        <v>125200</v>
      </c>
    </row>
    <row r="18" spans="1:15" x14ac:dyDescent="0.25">
      <c r="A18" s="94">
        <v>16</v>
      </c>
      <c r="B18" s="18" t="s">
        <v>13</v>
      </c>
      <c r="C18" s="80" t="s">
        <v>83</v>
      </c>
      <c r="D18" s="81" t="s">
        <v>83</v>
      </c>
      <c r="E18" s="81"/>
      <c r="F18" s="81"/>
      <c r="G18" s="81"/>
      <c r="H18" s="81"/>
      <c r="I18" s="81"/>
      <c r="J18" s="81"/>
      <c r="K18" s="81"/>
      <c r="L18" s="81"/>
      <c r="M18" s="81"/>
      <c r="N18" s="205"/>
      <c r="O18" s="231">
        <f>SUM(Tabla8[[#This Row],[Gener]:[Desembre]])</f>
        <v>0</v>
      </c>
    </row>
    <row r="19" spans="1:15" x14ac:dyDescent="0.25">
      <c r="A19" s="94">
        <v>17</v>
      </c>
      <c r="B19" s="18" t="s">
        <v>14</v>
      </c>
      <c r="C19" s="80">
        <v>50640</v>
      </c>
      <c r="D19" s="81">
        <v>45280</v>
      </c>
      <c r="E19" s="81"/>
      <c r="F19" s="81"/>
      <c r="G19" s="81"/>
      <c r="H19" s="81"/>
      <c r="I19" s="81"/>
      <c r="J19" s="81"/>
      <c r="K19" s="81"/>
      <c r="L19" s="81"/>
      <c r="M19" s="81"/>
      <c r="N19" s="205"/>
      <c r="O19" s="231">
        <f>SUM(Tabla8[[#This Row],[Gener]:[Desembre]])</f>
        <v>95920</v>
      </c>
    </row>
    <row r="20" spans="1:15" x14ac:dyDescent="0.25">
      <c r="A20" s="94">
        <v>18</v>
      </c>
      <c r="B20" s="18" t="s">
        <v>15</v>
      </c>
      <c r="C20" s="80" t="s">
        <v>83</v>
      </c>
      <c r="D20" s="81" t="s">
        <v>83</v>
      </c>
      <c r="E20" s="81"/>
      <c r="F20" s="81"/>
      <c r="G20" s="81"/>
      <c r="H20" s="81"/>
      <c r="I20" s="81"/>
      <c r="J20" s="81"/>
      <c r="K20" s="81"/>
      <c r="L20" s="81"/>
      <c r="M20" s="81"/>
      <c r="N20" s="205"/>
      <c r="O20" s="231">
        <f>SUM(Tabla8[[#This Row],[Gener]:[Desembre]])</f>
        <v>0</v>
      </c>
    </row>
    <row r="21" spans="1:15" x14ac:dyDescent="0.25">
      <c r="A21" s="94">
        <v>19</v>
      </c>
      <c r="B21" s="18" t="s">
        <v>16</v>
      </c>
      <c r="C21" s="80">
        <v>74440</v>
      </c>
      <c r="D21" s="81">
        <v>70760</v>
      </c>
      <c r="E21" s="81"/>
      <c r="F21" s="81"/>
      <c r="G21" s="81"/>
      <c r="H21" s="81"/>
      <c r="I21" s="81"/>
      <c r="J21" s="81"/>
      <c r="K21" s="81"/>
      <c r="L21" s="81"/>
      <c r="M21" s="81"/>
      <c r="N21" s="205"/>
      <c r="O21" s="231">
        <f>SUM(Tabla8[[#This Row],[Gener]:[Desembre]])</f>
        <v>145200</v>
      </c>
    </row>
    <row r="22" spans="1:15" x14ac:dyDescent="0.25">
      <c r="A22" s="94">
        <v>20</v>
      </c>
      <c r="B22" s="18" t="s">
        <v>17</v>
      </c>
      <c r="C22" s="80">
        <v>50140</v>
      </c>
      <c r="D22" s="81">
        <v>47820</v>
      </c>
      <c r="E22" s="81"/>
      <c r="F22" s="81"/>
      <c r="G22" s="81"/>
      <c r="H22" s="81"/>
      <c r="I22" s="81"/>
      <c r="J22" s="81"/>
      <c r="K22" s="81"/>
      <c r="L22" s="81"/>
      <c r="M22" s="81"/>
      <c r="N22" s="205"/>
      <c r="O22" s="231">
        <f>SUM(Tabla8[[#This Row],[Gener]:[Desembre]])</f>
        <v>97960</v>
      </c>
    </row>
    <row r="23" spans="1:15" x14ac:dyDescent="0.25">
      <c r="A23" s="94">
        <v>21</v>
      </c>
      <c r="B23" s="18" t="s">
        <v>18</v>
      </c>
      <c r="C23" s="80">
        <v>3191.8637711503752</v>
      </c>
      <c r="D23" s="81">
        <v>3514.6709062003179</v>
      </c>
      <c r="E23" s="81"/>
      <c r="F23" s="81"/>
      <c r="G23" s="81"/>
      <c r="H23" s="81"/>
      <c r="I23" s="81"/>
      <c r="J23" s="81"/>
      <c r="K23" s="81"/>
      <c r="L23" s="81"/>
      <c r="M23" s="81"/>
      <c r="N23" s="205"/>
      <c r="O23" s="231">
        <f>SUM(Tabla8[[#This Row],[Gener]:[Desembre]])</f>
        <v>6706.5346773506935</v>
      </c>
    </row>
    <row r="24" spans="1:15" x14ac:dyDescent="0.25">
      <c r="A24" s="94">
        <v>22</v>
      </c>
      <c r="B24" s="18" t="s">
        <v>19</v>
      </c>
      <c r="C24" s="80" t="s">
        <v>83</v>
      </c>
      <c r="D24" s="81" t="s">
        <v>83</v>
      </c>
      <c r="E24" s="81"/>
      <c r="F24" s="81"/>
      <c r="G24" s="81"/>
      <c r="H24" s="81"/>
      <c r="I24" s="81"/>
      <c r="J24" s="81"/>
      <c r="K24" s="81"/>
      <c r="L24" s="81"/>
      <c r="M24" s="81"/>
      <c r="N24" s="205"/>
      <c r="O24" s="231">
        <f>SUM(Tabla8[[#This Row],[Gener]:[Desembre]])</f>
        <v>0</v>
      </c>
    </row>
    <row r="25" spans="1:15" x14ac:dyDescent="0.25">
      <c r="A25" s="94">
        <v>23</v>
      </c>
      <c r="B25" s="18" t="s">
        <v>43</v>
      </c>
      <c r="C25" s="80">
        <v>39500</v>
      </c>
      <c r="D25" s="81">
        <v>38920</v>
      </c>
      <c r="E25" s="81"/>
      <c r="F25" s="81"/>
      <c r="G25" s="81"/>
      <c r="H25" s="81"/>
      <c r="I25" s="81"/>
      <c r="J25" s="81"/>
      <c r="K25" s="81"/>
      <c r="L25" s="81"/>
      <c r="M25" s="81"/>
      <c r="N25" s="205"/>
      <c r="O25" s="231">
        <f>SUM(Tabla8[[#This Row],[Gener]:[Desembre]])</f>
        <v>78420</v>
      </c>
    </row>
    <row r="26" spans="1:15" x14ac:dyDescent="0.25">
      <c r="A26" s="94">
        <v>24</v>
      </c>
      <c r="B26" s="18" t="s">
        <v>44</v>
      </c>
      <c r="C26" s="80">
        <v>79600</v>
      </c>
      <c r="D26" s="81">
        <v>84080</v>
      </c>
      <c r="E26" s="81"/>
      <c r="F26" s="81"/>
      <c r="G26" s="81"/>
      <c r="H26" s="81"/>
      <c r="I26" s="81"/>
      <c r="J26" s="81"/>
      <c r="K26" s="81"/>
      <c r="L26" s="81"/>
      <c r="M26" s="81"/>
      <c r="N26" s="205"/>
      <c r="O26" s="231">
        <f>SUM(Tabla8[[#This Row],[Gener]:[Desembre]])</f>
        <v>163680</v>
      </c>
    </row>
    <row r="27" spans="1:15" x14ac:dyDescent="0.25">
      <c r="A27" s="94">
        <v>25</v>
      </c>
      <c r="B27" s="18" t="s">
        <v>20</v>
      </c>
      <c r="C27" s="80">
        <v>144440</v>
      </c>
      <c r="D27" s="81">
        <v>135400</v>
      </c>
      <c r="E27" s="81"/>
      <c r="F27" s="81"/>
      <c r="G27" s="81"/>
      <c r="H27" s="81"/>
      <c r="I27" s="81"/>
      <c r="J27" s="81"/>
      <c r="K27" s="81"/>
      <c r="L27" s="81"/>
      <c r="M27" s="81"/>
      <c r="N27" s="205"/>
      <c r="O27" s="231">
        <f>SUM(Tabla8[[#This Row],[Gener]:[Desembre]])</f>
        <v>279840</v>
      </c>
    </row>
    <row r="28" spans="1:15" x14ac:dyDescent="0.25">
      <c r="A28" s="94">
        <v>26</v>
      </c>
      <c r="B28" s="18" t="s">
        <v>45</v>
      </c>
      <c r="C28" s="80">
        <v>35040</v>
      </c>
      <c r="D28" s="81">
        <v>34320</v>
      </c>
      <c r="E28" s="81"/>
      <c r="F28" s="81"/>
      <c r="G28" s="81"/>
      <c r="H28" s="81"/>
      <c r="I28" s="81"/>
      <c r="J28" s="81"/>
      <c r="K28" s="81"/>
      <c r="L28" s="81"/>
      <c r="M28" s="81"/>
      <c r="N28" s="205"/>
      <c r="O28" s="231">
        <f>SUM(Tabla8[[#This Row],[Gener]:[Desembre]])</f>
        <v>69360</v>
      </c>
    </row>
    <row r="29" spans="1:15" x14ac:dyDescent="0.25">
      <c r="A29" s="94">
        <v>27</v>
      </c>
      <c r="B29" s="18" t="s">
        <v>46</v>
      </c>
      <c r="C29" s="80" t="s">
        <v>83</v>
      </c>
      <c r="D29" s="81" t="s">
        <v>83</v>
      </c>
      <c r="E29" s="81"/>
      <c r="F29" s="81"/>
      <c r="G29" s="81"/>
      <c r="H29" s="81"/>
      <c r="I29" s="81"/>
      <c r="J29" s="81"/>
      <c r="K29" s="81"/>
      <c r="L29" s="81"/>
      <c r="M29" s="81"/>
      <c r="N29" s="205"/>
      <c r="O29" s="231">
        <f>SUM(Tabla8[[#This Row],[Gener]:[Desembre]])</f>
        <v>0</v>
      </c>
    </row>
    <row r="30" spans="1:15" x14ac:dyDescent="0.25">
      <c r="A30" s="94">
        <v>28</v>
      </c>
      <c r="B30" s="18" t="s">
        <v>47</v>
      </c>
      <c r="C30" s="80">
        <v>35320</v>
      </c>
      <c r="D30" s="81">
        <v>43560</v>
      </c>
      <c r="E30" s="81"/>
      <c r="F30" s="81"/>
      <c r="G30" s="81"/>
      <c r="H30" s="81"/>
      <c r="I30" s="81"/>
      <c r="J30" s="81"/>
      <c r="K30" s="81"/>
      <c r="L30" s="81"/>
      <c r="M30" s="81"/>
      <c r="N30" s="205"/>
      <c r="O30" s="231">
        <f>SUM(Tabla8[[#This Row],[Gener]:[Desembre]])</f>
        <v>78880</v>
      </c>
    </row>
    <row r="31" spans="1:15" x14ac:dyDescent="0.25">
      <c r="A31" s="94">
        <v>29</v>
      </c>
      <c r="B31" s="18" t="s">
        <v>48</v>
      </c>
      <c r="C31" s="80">
        <v>29365.637805278369</v>
      </c>
      <c r="D31" s="81">
        <v>26690.788288288291</v>
      </c>
      <c r="E31" s="81"/>
      <c r="F31" s="81"/>
      <c r="G31" s="81"/>
      <c r="H31" s="81"/>
      <c r="I31" s="81"/>
      <c r="J31" s="81"/>
      <c r="K31" s="81"/>
      <c r="L31" s="81"/>
      <c r="M31" s="81"/>
      <c r="N31" s="205"/>
      <c r="O31" s="231">
        <f>SUM(Tabla8[[#This Row],[Gener]:[Desembre]])</f>
        <v>56056.426093566661</v>
      </c>
    </row>
    <row r="32" spans="1:15" x14ac:dyDescent="0.25">
      <c r="A32" s="94">
        <v>30</v>
      </c>
      <c r="B32" s="18" t="s">
        <v>50</v>
      </c>
      <c r="C32" s="80">
        <v>57880</v>
      </c>
      <c r="D32" s="81">
        <v>56720</v>
      </c>
      <c r="E32" s="81"/>
      <c r="F32" s="81"/>
      <c r="G32" s="81"/>
      <c r="H32" s="81"/>
      <c r="I32" s="81"/>
      <c r="J32" s="81"/>
      <c r="K32" s="81"/>
      <c r="L32" s="81"/>
      <c r="M32" s="81"/>
      <c r="N32" s="205"/>
      <c r="O32" s="231">
        <f>SUM(Tabla8[[#This Row],[Gener]:[Desembre]])</f>
        <v>114600</v>
      </c>
    </row>
    <row r="33" spans="1:22" x14ac:dyDescent="0.25">
      <c r="A33" s="94">
        <v>31</v>
      </c>
      <c r="B33" s="18" t="s">
        <v>51</v>
      </c>
      <c r="C33" s="80">
        <v>7560</v>
      </c>
      <c r="D33" s="81">
        <v>7960</v>
      </c>
      <c r="E33" s="81"/>
      <c r="F33" s="81"/>
      <c r="G33" s="81"/>
      <c r="H33" s="81"/>
      <c r="I33" s="81"/>
      <c r="J33" s="81"/>
      <c r="K33" s="81"/>
      <c r="L33" s="81"/>
      <c r="M33" s="81"/>
      <c r="N33" s="205"/>
      <c r="O33" s="231">
        <f>SUM(Tabla8[[#This Row],[Gener]:[Desembre]])</f>
        <v>15520</v>
      </c>
    </row>
    <row r="34" spans="1:22" x14ac:dyDescent="0.25">
      <c r="A34" s="94">
        <v>32</v>
      </c>
      <c r="B34" s="18" t="s">
        <v>52</v>
      </c>
      <c r="C34" s="80">
        <v>83760</v>
      </c>
      <c r="D34" s="81">
        <v>79380</v>
      </c>
      <c r="E34" s="81"/>
      <c r="F34" s="81"/>
      <c r="G34" s="81"/>
      <c r="H34" s="81"/>
      <c r="I34" s="81"/>
      <c r="J34" s="81"/>
      <c r="K34" s="81"/>
      <c r="L34" s="81"/>
      <c r="M34" s="81"/>
      <c r="N34" s="205"/>
      <c r="O34" s="231">
        <f>SUM(Tabla8[[#This Row],[Gener]:[Desembre]])</f>
        <v>163140</v>
      </c>
    </row>
    <row r="35" spans="1:22" x14ac:dyDescent="0.25">
      <c r="A35" s="94">
        <v>33</v>
      </c>
      <c r="B35" s="18" t="s">
        <v>21</v>
      </c>
      <c r="C35" s="80" t="s">
        <v>83</v>
      </c>
      <c r="D35" s="81" t="s">
        <v>83</v>
      </c>
      <c r="E35" s="81"/>
      <c r="F35" s="81"/>
      <c r="G35" s="81"/>
      <c r="H35" s="81"/>
      <c r="I35" s="81"/>
      <c r="J35" s="81"/>
      <c r="K35" s="81"/>
      <c r="L35" s="81"/>
      <c r="M35" s="81"/>
      <c r="N35" s="205"/>
      <c r="O35" s="231">
        <f>SUM(Tabla8[[#This Row],[Gener]:[Desembre]])</f>
        <v>0</v>
      </c>
    </row>
    <row r="36" spans="1:22" x14ac:dyDescent="0.25">
      <c r="A36" s="94">
        <v>34</v>
      </c>
      <c r="B36" s="18" t="s">
        <v>22</v>
      </c>
      <c r="C36" s="80">
        <v>19089.29240903971</v>
      </c>
      <c r="D36" s="81">
        <v>16547.457637600488</v>
      </c>
      <c r="E36" s="81"/>
      <c r="F36" s="81"/>
      <c r="G36" s="81"/>
      <c r="H36" s="81"/>
      <c r="I36" s="81"/>
      <c r="J36" s="81"/>
      <c r="K36" s="81"/>
      <c r="L36" s="81"/>
      <c r="M36" s="81"/>
      <c r="N36" s="205"/>
      <c r="O36" s="231">
        <f>SUM(Tabla8[[#This Row],[Gener]:[Desembre]])</f>
        <v>35636.750046640198</v>
      </c>
      <c r="R36" s="15"/>
      <c r="U36" s="20"/>
    </row>
    <row r="37" spans="1:22" x14ac:dyDescent="0.25">
      <c r="A37" s="94">
        <v>35</v>
      </c>
      <c r="B37" s="18" t="s">
        <v>23</v>
      </c>
      <c r="C37" s="80">
        <v>17580</v>
      </c>
      <c r="D37" s="81">
        <v>17120</v>
      </c>
      <c r="E37" s="81"/>
      <c r="F37" s="81"/>
      <c r="G37" s="81"/>
      <c r="H37" s="81"/>
      <c r="I37" s="81"/>
      <c r="J37" s="81"/>
      <c r="K37" s="81"/>
      <c r="L37" s="81"/>
      <c r="M37" s="81"/>
      <c r="N37" s="205"/>
      <c r="O37" s="231">
        <f>SUM(Tabla8[[#This Row],[Gener]:[Desembre]])</f>
        <v>34700</v>
      </c>
    </row>
    <row r="38" spans="1:22" x14ac:dyDescent="0.25">
      <c r="A38" s="94">
        <v>36</v>
      </c>
      <c r="B38" s="18" t="s">
        <v>24</v>
      </c>
      <c r="C38" s="80">
        <v>4850.7075909602972</v>
      </c>
      <c r="D38" s="81">
        <v>4612.5423623995057</v>
      </c>
      <c r="E38" s="81"/>
      <c r="F38" s="81"/>
      <c r="G38" s="81"/>
      <c r="H38" s="81"/>
      <c r="I38" s="81"/>
      <c r="J38" s="81"/>
      <c r="K38" s="81"/>
      <c r="L38" s="81"/>
      <c r="M38" s="81"/>
      <c r="N38" s="205"/>
      <c r="O38" s="231">
        <f>SUM(Tabla8[[#This Row],[Gener]:[Desembre]])</f>
        <v>9463.249953359802</v>
      </c>
    </row>
    <row r="39" spans="1:22" x14ac:dyDescent="0.25">
      <c r="A39" s="94">
        <v>37</v>
      </c>
      <c r="B39" s="18" t="s">
        <v>25</v>
      </c>
      <c r="C39" s="80">
        <v>28820</v>
      </c>
      <c r="D39" s="81">
        <v>28400</v>
      </c>
      <c r="E39" s="81"/>
      <c r="F39" s="81"/>
      <c r="G39" s="81"/>
      <c r="H39" s="81"/>
      <c r="I39" s="81"/>
      <c r="J39" s="81"/>
      <c r="K39" s="81"/>
      <c r="L39" s="81"/>
      <c r="M39" s="81"/>
      <c r="N39" s="205"/>
      <c r="O39" s="231">
        <f>SUM(Tabla8[[#This Row],[Gener]:[Desembre]])</f>
        <v>57220</v>
      </c>
    </row>
    <row r="40" spans="1:22" x14ac:dyDescent="0.25">
      <c r="A40" s="94">
        <v>38</v>
      </c>
      <c r="B40" s="18" t="s">
        <v>5</v>
      </c>
      <c r="C40" s="80">
        <v>4898.75</v>
      </c>
      <c r="D40" s="81">
        <v>3889.127450980393</v>
      </c>
      <c r="E40" s="81"/>
      <c r="F40" s="81"/>
      <c r="G40" s="81"/>
      <c r="H40" s="81"/>
      <c r="I40" s="81"/>
      <c r="J40" s="81"/>
      <c r="K40" s="81"/>
      <c r="L40" s="81"/>
      <c r="M40" s="81"/>
      <c r="N40" s="205"/>
      <c r="O40" s="231">
        <f>SUM(Tabla8[[#This Row],[Gener]:[Desembre]])</f>
        <v>8787.8774509803934</v>
      </c>
    </row>
    <row r="41" spans="1:22" x14ac:dyDescent="0.25">
      <c r="A41" s="94">
        <v>39</v>
      </c>
      <c r="B41" s="18" t="s">
        <v>6</v>
      </c>
      <c r="C41" s="80">
        <v>22320</v>
      </c>
      <c r="D41" s="81">
        <v>20640</v>
      </c>
      <c r="E41" s="81"/>
      <c r="F41" s="81"/>
      <c r="G41" s="81"/>
      <c r="H41" s="81"/>
      <c r="I41" s="81"/>
      <c r="J41" s="81"/>
      <c r="K41" s="81"/>
      <c r="L41" s="81"/>
      <c r="M41" s="81"/>
      <c r="N41" s="205"/>
      <c r="O41" s="231">
        <f>SUM(Tabla8[[#This Row],[Gener]:[Desembre]])</f>
        <v>42960</v>
      </c>
    </row>
    <row r="42" spans="1:22" x14ac:dyDescent="0.25">
      <c r="A42" s="94">
        <v>40</v>
      </c>
      <c r="B42" s="18" t="s">
        <v>8</v>
      </c>
      <c r="C42" s="80">
        <v>781.25</v>
      </c>
      <c r="D42" s="81">
        <v>870.87254901960716</v>
      </c>
      <c r="E42" s="81"/>
      <c r="F42" s="81"/>
      <c r="G42" s="81"/>
      <c r="H42" s="81"/>
      <c r="I42" s="81"/>
      <c r="J42" s="81"/>
      <c r="K42" s="81"/>
      <c r="L42" s="81"/>
      <c r="M42" s="81"/>
      <c r="N42" s="205"/>
      <c r="O42" s="231">
        <f>SUM(Tabla8[[#This Row],[Gener]:[Desembre]])</f>
        <v>1652.122549019607</v>
      </c>
    </row>
    <row r="43" spans="1:22" x14ac:dyDescent="0.25">
      <c r="A43" s="241">
        <v>41</v>
      </c>
      <c r="B43" s="75" t="s">
        <v>49</v>
      </c>
      <c r="C43" s="207" t="s">
        <v>83</v>
      </c>
      <c r="D43" s="208" t="s">
        <v>83</v>
      </c>
      <c r="E43" s="208"/>
      <c r="F43" s="208"/>
      <c r="G43" s="208"/>
      <c r="H43" s="208"/>
      <c r="I43" s="208"/>
      <c r="J43" s="208"/>
      <c r="K43" s="208"/>
      <c r="L43" s="208"/>
      <c r="M43" s="208"/>
      <c r="N43" s="209"/>
      <c r="O43" s="231">
        <f>SUM(Tabla8[[#This Row],[Gener]:[Desembre]])</f>
        <v>0</v>
      </c>
    </row>
    <row r="44" spans="1:22" x14ac:dyDescent="0.25">
      <c r="A44" s="241">
        <v>7</v>
      </c>
      <c r="B44" s="75" t="s">
        <v>72</v>
      </c>
      <c r="C44" s="207">
        <v>9780</v>
      </c>
      <c r="D44" s="208">
        <v>8660</v>
      </c>
      <c r="E44" s="208"/>
      <c r="F44" s="208"/>
      <c r="G44" s="208"/>
      <c r="H44" s="208"/>
      <c r="I44" s="208"/>
      <c r="J44" s="208"/>
      <c r="K44" s="208"/>
      <c r="L44" s="208"/>
      <c r="M44" s="208"/>
      <c r="N44" s="209"/>
      <c r="O44" s="231">
        <f>SUM(Tabla8[[#This Row],[Gener]:[Desembre]])</f>
        <v>18440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19" t="s">
        <v>73</v>
      </c>
      <c r="C45" s="242">
        <v>20620</v>
      </c>
      <c r="D45" s="243">
        <v>18880</v>
      </c>
      <c r="E45" s="243"/>
      <c r="F45" s="243"/>
      <c r="G45" s="243"/>
      <c r="H45" s="243"/>
      <c r="I45" s="243"/>
      <c r="J45" s="243"/>
      <c r="K45" s="243"/>
      <c r="L45" s="243"/>
      <c r="M45" s="243"/>
      <c r="N45" s="244"/>
      <c r="O45" s="231">
        <f>SUM(Tabla8[[#This Row],[Gener]:[Desembre]])</f>
        <v>39500</v>
      </c>
    </row>
    <row r="46" spans="1:22" ht="15.75" thickBot="1" x14ac:dyDescent="0.3">
      <c r="A46" s="76"/>
      <c r="B46" s="275" t="s">
        <v>76</v>
      </c>
      <c r="C46" s="276">
        <f t="shared" ref="C46:O46" si="0">SUBTOTAL(109,C4:C45)</f>
        <v>1422080</v>
      </c>
      <c r="D46" s="276">
        <f t="shared" si="0"/>
        <v>1379040</v>
      </c>
      <c r="E46" s="276">
        <f t="shared" si="0"/>
        <v>0</v>
      </c>
      <c r="F46" s="276">
        <f t="shared" si="0"/>
        <v>0</v>
      </c>
      <c r="G46" s="276">
        <f t="shared" si="0"/>
        <v>0</v>
      </c>
      <c r="H46" s="276">
        <f t="shared" si="0"/>
        <v>0</v>
      </c>
      <c r="I46" s="276">
        <f t="shared" si="0"/>
        <v>0</v>
      </c>
      <c r="J46" s="276">
        <f t="shared" si="0"/>
        <v>0</v>
      </c>
      <c r="K46" s="276">
        <f t="shared" si="0"/>
        <v>0</v>
      </c>
      <c r="L46" s="276">
        <f t="shared" si="0"/>
        <v>0</v>
      </c>
      <c r="M46" s="276">
        <f t="shared" si="0"/>
        <v>0</v>
      </c>
      <c r="N46" s="276">
        <f t="shared" si="0"/>
        <v>0</v>
      </c>
      <c r="O46" s="276">
        <f t="shared" si="0"/>
        <v>2801120</v>
      </c>
    </row>
    <row r="47" spans="1:22" ht="15.75" thickBot="1" x14ac:dyDescent="0.3">
      <c r="A47" s="76"/>
      <c r="B47" s="270" t="s">
        <v>71</v>
      </c>
      <c r="C47" s="271">
        <v>832940</v>
      </c>
      <c r="D47" s="272">
        <v>797700</v>
      </c>
      <c r="E47" s="272">
        <v>984400.00000000012</v>
      </c>
      <c r="F47" s="272">
        <v>1065010</v>
      </c>
      <c r="G47" s="272">
        <v>1187000</v>
      </c>
      <c r="H47" s="272">
        <v>1123899.9999999998</v>
      </c>
      <c r="I47" s="272">
        <v>1169900</v>
      </c>
      <c r="J47" s="272">
        <v>1068420</v>
      </c>
      <c r="K47" s="272">
        <v>1421680</v>
      </c>
      <c r="L47" s="272">
        <v>1438500.0000000002</v>
      </c>
      <c r="M47" s="272">
        <v>1342360</v>
      </c>
      <c r="N47" s="273">
        <v>1475180</v>
      </c>
      <c r="O47" s="274">
        <f>SUM(Tabla8[[#This Row],[Gener]:[Desembre]])</f>
        <v>13906990</v>
      </c>
    </row>
    <row r="48" spans="1:22" ht="15.75" thickBot="1" x14ac:dyDescent="0.3">
      <c r="A48" s="76"/>
      <c r="B48" s="62" t="s">
        <v>58</v>
      </c>
      <c r="C48" s="91">
        <f t="shared" ref="C48:O48" si="1">(C46/C47)-1</f>
        <v>0.7073018464715346</v>
      </c>
      <c r="D48" s="92">
        <f t="shared" si="1"/>
        <v>0.72877021436630307</v>
      </c>
      <c r="E48" s="92">
        <f t="shared" si="1"/>
        <v>-1</v>
      </c>
      <c r="F48" s="92">
        <f t="shared" si="1"/>
        <v>-1</v>
      </c>
      <c r="G48" s="92">
        <f t="shared" si="1"/>
        <v>-1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03">
        <f t="shared" si="1"/>
        <v>-1</v>
      </c>
      <c r="O48" s="204">
        <f t="shared" si="1"/>
        <v>-0.79858186422798894</v>
      </c>
    </row>
    <row r="49" spans="2:16" x14ac:dyDescent="0.25">
      <c r="B49" s="13" t="s">
        <v>69</v>
      </c>
    </row>
    <row r="51" spans="2:16" x14ac:dyDescent="0.25">
      <c r="O51" s="2"/>
      <c r="P51" s="15"/>
    </row>
    <row r="52" spans="2:16" x14ac:dyDescent="0.25">
      <c r="O52" s="2"/>
      <c r="P52" s="15"/>
    </row>
    <row r="53" spans="2:16" x14ac:dyDescent="0.25">
      <c r="P53" s="15"/>
    </row>
    <row r="54" spans="2:16" x14ac:dyDescent="0.25">
      <c r="P54" s="15"/>
    </row>
    <row r="55" spans="2:16" x14ac:dyDescent="0.25">
      <c r="P55" s="15"/>
    </row>
    <row r="56" spans="2:16" x14ac:dyDescent="0.25">
      <c r="P56" s="15"/>
    </row>
    <row r="58" spans="2:16" x14ac:dyDescent="0.25">
      <c r="O58" s="4"/>
    </row>
    <row r="59" spans="2:16" x14ac:dyDescent="0.25">
      <c r="O59" s="4"/>
    </row>
    <row r="60" spans="2:16" x14ac:dyDescent="0.25">
      <c r="O60" s="4"/>
    </row>
  </sheetData>
  <sheetProtection sheet="1" objects="1" scenarios="1"/>
  <sortState xmlns:xlrd2="http://schemas.microsoft.com/office/spreadsheetml/2017/richdata2" ref="B4:O46">
    <sortCondition ref="B4:B46"/>
  </sortState>
  <conditionalFormatting sqref="C48:O48">
    <cfRule type="cellIs" dxfId="2" priority="1" operator="lessThan">
      <formula>0</formula>
    </cfRule>
  </conditionalFormatting>
  <pageMargins left="0.23622047244094491" right="0.23622047244094491" top="0.51181102362204722" bottom="0.19685039370078741" header="0.19685039370078741" footer="0.19685039370078741"/>
  <pageSetup paperSize="9" scale="70" orientation="landscape" copies="5" r:id="rId1"/>
  <headerFooter>
    <oddHeader>&amp;L&amp;"Calibri,Normal"&amp;G&amp;C&amp;"Calibri,Normal"&amp;F&amp;R&amp;"Calibri,Normal"&amp;G</oddHeader>
    <oddFooter>&amp;L&amp;"Calibri,Normal"&amp;D&amp;C&amp;"Calibri,Normal"&amp;A&amp;R&amp;"Calibri,Normal"&amp;P de&amp;N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6"/>
  <sheetViews>
    <sheetView showZeros="0" zoomScale="90" zoomScaleNormal="90" workbookViewId="0">
      <pane xSplit="2" ySplit="3" topLeftCell="C4" activePane="bottomRight" state="frozen"/>
      <selection activeCell="H11" sqref="H11"/>
      <selection pane="topRight" activeCell="H11" sqref="H11"/>
      <selection pane="bottomLeft" activeCell="H11" sqref="H11"/>
      <selection pane="bottomRight" activeCell="H23" sqref="H23"/>
    </sheetView>
  </sheetViews>
  <sheetFormatPr baseColWidth="10" defaultColWidth="11.42578125" defaultRowHeight="15" x14ac:dyDescent="0.25"/>
  <cols>
    <col min="1" max="1" width="5.7109375" style="3" customWidth="1"/>
    <col min="2" max="2" width="27.28515625" style="3" customWidth="1"/>
    <col min="3" max="14" width="11.7109375" style="2" customWidth="1"/>
    <col min="15" max="15" width="11.42578125" style="66"/>
    <col min="16" max="16" width="11.42578125" style="3" customWidth="1"/>
    <col min="17" max="16384" width="11.42578125" style="3"/>
  </cols>
  <sheetData>
    <row r="1" spans="1:15" ht="15.75" x14ac:dyDescent="0.25">
      <c r="B1" s="1" t="s">
        <v>80</v>
      </c>
    </row>
    <row r="2" spans="1:15" ht="15.75" thickBot="1" x14ac:dyDescent="0.3">
      <c r="C2" s="4" t="s">
        <v>55</v>
      </c>
    </row>
    <row r="3" spans="1:15" ht="15.75" thickBot="1" x14ac:dyDescent="0.3">
      <c r="A3" s="97" t="s">
        <v>59</v>
      </c>
      <c r="B3" s="95" t="s">
        <v>57</v>
      </c>
      <c r="C3" s="100" t="s">
        <v>26</v>
      </c>
      <c r="D3" s="101" t="s">
        <v>27</v>
      </c>
      <c r="E3" s="101" t="s">
        <v>28</v>
      </c>
      <c r="F3" s="101" t="s">
        <v>29</v>
      </c>
      <c r="G3" s="101" t="s">
        <v>30</v>
      </c>
      <c r="H3" s="101" t="s">
        <v>31</v>
      </c>
      <c r="I3" s="101" t="s">
        <v>32</v>
      </c>
      <c r="J3" s="101" t="s">
        <v>33</v>
      </c>
      <c r="K3" s="101" t="s">
        <v>34</v>
      </c>
      <c r="L3" s="101" t="s">
        <v>35</v>
      </c>
      <c r="M3" s="101" t="s">
        <v>36</v>
      </c>
      <c r="N3" s="102" t="s">
        <v>37</v>
      </c>
      <c r="O3" s="107" t="s">
        <v>38</v>
      </c>
    </row>
    <row r="4" spans="1:15" x14ac:dyDescent="0.25">
      <c r="A4" s="98">
        <v>1</v>
      </c>
      <c r="B4" s="96" t="s">
        <v>39</v>
      </c>
      <c r="C4" s="103">
        <v>235460</v>
      </c>
      <c r="D4" s="104">
        <v>216780</v>
      </c>
      <c r="E4" s="104"/>
      <c r="F4" s="104"/>
      <c r="G4" s="104"/>
      <c r="H4" s="104"/>
      <c r="I4" s="104"/>
      <c r="J4" s="104"/>
      <c r="K4" s="104"/>
      <c r="L4" s="77"/>
      <c r="M4" s="77"/>
      <c r="N4" s="77"/>
      <c r="O4" s="106">
        <f>SUM(Tabla12[[#This Row],[Gener]:[Desembre]])</f>
        <v>452240</v>
      </c>
    </row>
    <row r="5" spans="1:15" x14ac:dyDescent="0.25">
      <c r="A5" s="99">
        <v>2</v>
      </c>
      <c r="B5" s="96" t="s">
        <v>0</v>
      </c>
      <c r="C5" s="105">
        <v>288420</v>
      </c>
      <c r="D5" s="77">
        <v>212640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106">
        <f>SUM(Tabla12[[#This Row],[Gener]:[Desembre]])</f>
        <v>501060</v>
      </c>
    </row>
    <row r="6" spans="1:15" x14ac:dyDescent="0.25">
      <c r="A6" s="99">
        <v>3</v>
      </c>
      <c r="B6" s="96" t="s">
        <v>1</v>
      </c>
      <c r="C6" s="105" t="s">
        <v>83</v>
      </c>
      <c r="D6" s="77" t="s">
        <v>83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106">
        <f>SUM(Tabla12[[#This Row],[Gener]:[Desembre]])</f>
        <v>0</v>
      </c>
    </row>
    <row r="7" spans="1:15" x14ac:dyDescent="0.25">
      <c r="A7" s="99">
        <v>4</v>
      </c>
      <c r="B7" s="96" t="s">
        <v>2</v>
      </c>
      <c r="C7" s="105">
        <v>12831</v>
      </c>
      <c r="D7" s="77">
        <v>11323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106">
        <f>SUM(Tabla12[[#This Row],[Gener]:[Desembre]])</f>
        <v>24154</v>
      </c>
    </row>
    <row r="8" spans="1:15" x14ac:dyDescent="0.25">
      <c r="A8" s="99">
        <v>5</v>
      </c>
      <c r="B8" s="96" t="s">
        <v>3</v>
      </c>
      <c r="C8" s="105" t="s">
        <v>83</v>
      </c>
      <c r="D8" s="77" t="s">
        <v>83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106">
        <f>SUM(Tabla12[[#This Row],[Gener]:[Desembre]])</f>
        <v>0</v>
      </c>
    </row>
    <row r="9" spans="1:15" x14ac:dyDescent="0.25">
      <c r="A9" s="99">
        <v>6</v>
      </c>
      <c r="B9" s="96" t="s">
        <v>4</v>
      </c>
      <c r="C9" s="105">
        <v>146060</v>
      </c>
      <c r="D9" s="77">
        <v>125160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106">
        <f>SUM(Tabla12[[#This Row],[Gener]:[Desembre]])</f>
        <v>271220</v>
      </c>
    </row>
    <row r="10" spans="1:15" x14ac:dyDescent="0.25">
      <c r="A10" s="99">
        <v>8</v>
      </c>
      <c r="B10" s="96" t="s">
        <v>7</v>
      </c>
      <c r="C10" s="105">
        <v>13746</v>
      </c>
      <c r="D10" s="77">
        <v>12132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106">
        <f>SUM(Tabla12[[#This Row],[Gener]:[Desembre]])</f>
        <v>25878</v>
      </c>
    </row>
    <row r="11" spans="1:15" x14ac:dyDescent="0.25">
      <c r="A11" s="99">
        <v>9</v>
      </c>
      <c r="B11" s="96" t="s">
        <v>40</v>
      </c>
      <c r="C11" s="105">
        <v>187920</v>
      </c>
      <c r="D11" s="77">
        <v>383980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106">
        <f>SUM(Tabla12[[#This Row],[Gener]:[Desembre]])</f>
        <v>571900</v>
      </c>
    </row>
    <row r="12" spans="1:15" x14ac:dyDescent="0.25">
      <c r="A12" s="99">
        <v>10</v>
      </c>
      <c r="B12" s="96" t="s">
        <v>41</v>
      </c>
      <c r="C12" s="105">
        <v>115240</v>
      </c>
      <c r="D12" s="77">
        <v>113300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106">
        <f>SUM(Tabla12[[#This Row],[Gener]:[Desembre]])</f>
        <v>228540</v>
      </c>
    </row>
    <row r="13" spans="1:15" x14ac:dyDescent="0.25">
      <c r="A13" s="99">
        <v>11</v>
      </c>
      <c r="B13" s="96" t="s">
        <v>9</v>
      </c>
      <c r="C13" s="105" t="s">
        <v>83</v>
      </c>
      <c r="D13" s="77" t="s">
        <v>83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106">
        <f>SUM(Tabla12[[#This Row],[Gener]:[Desembre]])</f>
        <v>0</v>
      </c>
    </row>
    <row r="14" spans="1:15" x14ac:dyDescent="0.25">
      <c r="A14" s="99">
        <v>12</v>
      </c>
      <c r="B14" s="96" t="s">
        <v>10</v>
      </c>
      <c r="C14" s="105">
        <v>28460</v>
      </c>
      <c r="D14" s="77">
        <v>27740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106">
        <f>SUM(Tabla12[[#This Row],[Gener]:[Desembre]])</f>
        <v>56200</v>
      </c>
    </row>
    <row r="15" spans="1:15" x14ac:dyDescent="0.25">
      <c r="A15" s="99">
        <v>13</v>
      </c>
      <c r="B15" s="96" t="s">
        <v>42</v>
      </c>
      <c r="C15" s="105">
        <v>139000</v>
      </c>
      <c r="D15" s="77">
        <v>114400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06">
        <f>SUM(Tabla12[[#This Row],[Gener]:[Desembre]])</f>
        <v>253400</v>
      </c>
    </row>
    <row r="16" spans="1:15" x14ac:dyDescent="0.25">
      <c r="A16" s="99">
        <v>14</v>
      </c>
      <c r="B16" s="96" t="s">
        <v>11</v>
      </c>
      <c r="C16" s="105" t="s">
        <v>83</v>
      </c>
      <c r="D16" s="77" t="s">
        <v>83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106">
        <f>SUM(Tabla12[[#This Row],[Gener]:[Desembre]])</f>
        <v>0</v>
      </c>
    </row>
    <row r="17" spans="1:15" x14ac:dyDescent="0.25">
      <c r="A17" s="99">
        <v>15</v>
      </c>
      <c r="B17" s="96" t="s">
        <v>12</v>
      </c>
      <c r="C17" s="105">
        <v>44660</v>
      </c>
      <c r="D17" s="77">
        <v>43320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106">
        <f>SUM(Tabla12[[#This Row],[Gener]:[Desembre]])</f>
        <v>87980</v>
      </c>
    </row>
    <row r="18" spans="1:15" x14ac:dyDescent="0.25">
      <c r="A18" s="99">
        <v>16</v>
      </c>
      <c r="B18" s="96" t="s">
        <v>13</v>
      </c>
      <c r="C18" s="105" t="s">
        <v>83</v>
      </c>
      <c r="D18" s="77" t="s">
        <v>83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106">
        <f>SUM(Tabla12[[#This Row],[Gener]:[Desembre]])</f>
        <v>0</v>
      </c>
    </row>
    <row r="19" spans="1:15" x14ac:dyDescent="0.25">
      <c r="A19" s="99">
        <v>17</v>
      </c>
      <c r="B19" s="96" t="s">
        <v>14</v>
      </c>
      <c r="C19" s="105">
        <v>40960</v>
      </c>
      <c r="D19" s="77">
        <v>37460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06">
        <f>SUM(Tabla12[[#This Row],[Gener]:[Desembre]])</f>
        <v>78420</v>
      </c>
    </row>
    <row r="20" spans="1:15" x14ac:dyDescent="0.25">
      <c r="A20" s="99">
        <v>18</v>
      </c>
      <c r="B20" s="96" t="s">
        <v>15</v>
      </c>
      <c r="C20" s="105" t="s">
        <v>83</v>
      </c>
      <c r="D20" s="77">
        <v>8540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106">
        <f>SUM(Tabla12[[#This Row],[Gener]:[Desembre]])</f>
        <v>8540</v>
      </c>
    </row>
    <row r="21" spans="1:15" x14ac:dyDescent="0.25">
      <c r="A21" s="99">
        <v>19</v>
      </c>
      <c r="B21" s="96" t="s">
        <v>16</v>
      </c>
      <c r="C21" s="105">
        <v>81000</v>
      </c>
      <c r="D21" s="77">
        <v>75480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106">
        <f>SUM(Tabla12[[#This Row],[Gener]:[Desembre]])</f>
        <v>156480</v>
      </c>
    </row>
    <row r="22" spans="1:15" x14ac:dyDescent="0.25">
      <c r="A22" s="99">
        <v>20</v>
      </c>
      <c r="B22" s="96" t="s">
        <v>17</v>
      </c>
      <c r="C22" s="105">
        <v>360760</v>
      </c>
      <c r="D22" s="77">
        <v>324060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106">
        <f>SUM(Tabla12[[#This Row],[Gener]:[Desembre]])</f>
        <v>684820</v>
      </c>
    </row>
    <row r="23" spans="1:15" x14ac:dyDescent="0.25">
      <c r="A23" s="99">
        <v>21</v>
      </c>
      <c r="B23" s="96" t="s">
        <v>18</v>
      </c>
      <c r="C23" s="105">
        <v>15682.249250749252</v>
      </c>
      <c r="D23" s="77">
        <v>13000.76923076923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06">
        <f>SUM(Tabla12[[#This Row],[Gener]:[Desembre]])</f>
        <v>28683.018481518484</v>
      </c>
    </row>
    <row r="24" spans="1:15" x14ac:dyDescent="0.25">
      <c r="A24" s="99">
        <v>22</v>
      </c>
      <c r="B24" s="96" t="s">
        <v>19</v>
      </c>
      <c r="C24" s="105" t="s">
        <v>83</v>
      </c>
      <c r="D24" s="77" t="s">
        <v>83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106">
        <f>SUM(Tabla12[[#This Row],[Gener]:[Desembre]])</f>
        <v>0</v>
      </c>
    </row>
    <row r="25" spans="1:15" x14ac:dyDescent="0.25">
      <c r="A25" s="99">
        <v>23</v>
      </c>
      <c r="B25" s="96" t="s">
        <v>43</v>
      </c>
      <c r="C25" s="105">
        <v>286440</v>
      </c>
      <c r="D25" s="77">
        <v>263520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06">
        <f>SUM(Tabla12[[#This Row],[Gener]:[Desembre]])</f>
        <v>549960</v>
      </c>
    </row>
    <row r="26" spans="1:15" x14ac:dyDescent="0.25">
      <c r="A26" s="99">
        <v>24</v>
      </c>
      <c r="B26" s="96" t="s">
        <v>44</v>
      </c>
      <c r="C26" s="105">
        <v>67700</v>
      </c>
      <c r="D26" s="77">
        <v>63060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106">
        <f>SUM(Tabla12[[#This Row],[Gener]:[Desembre]])</f>
        <v>130760</v>
      </c>
    </row>
    <row r="27" spans="1:15" x14ac:dyDescent="0.25">
      <c r="A27" s="99">
        <v>25</v>
      </c>
      <c r="B27" s="96" t="s">
        <v>20</v>
      </c>
      <c r="C27" s="105">
        <v>181600</v>
      </c>
      <c r="D27" s="77">
        <v>163940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106">
        <f>SUM(Tabla12[[#This Row],[Gener]:[Desembre]])</f>
        <v>345540</v>
      </c>
    </row>
    <row r="28" spans="1:15" x14ac:dyDescent="0.25">
      <c r="A28" s="99">
        <v>26</v>
      </c>
      <c r="B28" s="96" t="s">
        <v>45</v>
      </c>
      <c r="C28" s="105">
        <v>12120</v>
      </c>
      <c r="D28" s="77">
        <v>11100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106">
        <f>SUM(Tabla12[[#This Row],[Gener]:[Desembre]])</f>
        <v>23220</v>
      </c>
    </row>
    <row r="29" spans="1:15" x14ac:dyDescent="0.25">
      <c r="A29" s="99">
        <v>27</v>
      </c>
      <c r="B29" s="96" t="s">
        <v>46</v>
      </c>
      <c r="C29" s="105" t="s">
        <v>83</v>
      </c>
      <c r="D29" s="77" t="s">
        <v>83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106">
        <f>SUM(Tabla12[[#This Row],[Gener]:[Desembre]])</f>
        <v>0</v>
      </c>
    </row>
    <row r="30" spans="1:15" x14ac:dyDescent="0.25">
      <c r="A30" s="99">
        <v>28</v>
      </c>
      <c r="B30" s="96" t="s">
        <v>47</v>
      </c>
      <c r="C30" s="105">
        <v>206420</v>
      </c>
      <c r="D30" s="77">
        <v>136060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106">
        <f>SUM(Tabla12[[#This Row],[Gener]:[Desembre]])</f>
        <v>342480</v>
      </c>
    </row>
    <row r="31" spans="1:15" x14ac:dyDescent="0.25">
      <c r="A31" s="99">
        <v>29</v>
      </c>
      <c r="B31" s="96" t="s">
        <v>48</v>
      </c>
      <c r="C31" s="105">
        <v>55080.750749250743</v>
      </c>
      <c r="D31" s="77">
        <v>54684.230769230766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06">
        <f>SUM(Tabla12[[#This Row],[Gener]:[Desembre]])</f>
        <v>109764.98151848151</v>
      </c>
    </row>
    <row r="32" spans="1:15" x14ac:dyDescent="0.25">
      <c r="A32" s="99">
        <v>30</v>
      </c>
      <c r="B32" s="96" t="s">
        <v>50</v>
      </c>
      <c r="C32" s="105">
        <v>45280</v>
      </c>
      <c r="D32" s="77">
        <v>31840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106">
        <f>SUM(Tabla12[[#This Row],[Gener]:[Desembre]])</f>
        <v>77120</v>
      </c>
    </row>
    <row r="33" spans="1:22" x14ac:dyDescent="0.25">
      <c r="A33" s="99">
        <v>31</v>
      </c>
      <c r="B33" s="96" t="s">
        <v>51</v>
      </c>
      <c r="C33" s="105">
        <v>6980</v>
      </c>
      <c r="D33" s="77">
        <v>6240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106">
        <f>SUM(Tabla12[[#This Row],[Gener]:[Desembre]])</f>
        <v>13220</v>
      </c>
    </row>
    <row r="34" spans="1:22" x14ac:dyDescent="0.25">
      <c r="A34" s="99">
        <v>32</v>
      </c>
      <c r="B34" s="96" t="s">
        <v>52</v>
      </c>
      <c r="C34" s="105">
        <v>101420</v>
      </c>
      <c r="D34" s="77">
        <v>84480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106">
        <f>SUM(Tabla12[[#This Row],[Gener]:[Desembre]])</f>
        <v>185900</v>
      </c>
    </row>
    <row r="35" spans="1:22" x14ac:dyDescent="0.25">
      <c r="A35" s="99">
        <v>33</v>
      </c>
      <c r="B35" s="96" t="s">
        <v>21</v>
      </c>
      <c r="C35" s="105" t="s">
        <v>83</v>
      </c>
      <c r="D35" s="77" t="s">
        <v>83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06">
        <f>SUM(Tabla12[[#This Row],[Gener]:[Desembre]])</f>
        <v>0</v>
      </c>
    </row>
    <row r="36" spans="1:22" x14ac:dyDescent="0.25">
      <c r="A36" s="99">
        <v>34</v>
      </c>
      <c r="B36" s="96" t="s">
        <v>22</v>
      </c>
      <c r="C36" s="105">
        <v>49144.648714579918</v>
      </c>
      <c r="D36" s="77">
        <v>45948.559417220247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06">
        <f>SUM(Tabla12[[#This Row],[Gener]:[Desembre]])</f>
        <v>95093.208131800173</v>
      </c>
    </row>
    <row r="37" spans="1:22" x14ac:dyDescent="0.25">
      <c r="A37" s="99">
        <v>35</v>
      </c>
      <c r="B37" s="96" t="s">
        <v>23</v>
      </c>
      <c r="C37" s="105">
        <v>33680</v>
      </c>
      <c r="D37" s="77">
        <v>33240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106">
        <f>SUM(Tabla12[[#This Row],[Gener]:[Desembre]])</f>
        <v>66920</v>
      </c>
    </row>
    <row r="38" spans="1:22" x14ac:dyDescent="0.25">
      <c r="A38" s="99">
        <v>36</v>
      </c>
      <c r="B38" s="96" t="s">
        <v>24</v>
      </c>
      <c r="C38" s="105">
        <v>9775.3512854200999</v>
      </c>
      <c r="D38" s="77">
        <v>12491.440582779745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106">
        <f>SUM(Tabla12[[#This Row],[Gener]:[Desembre]])</f>
        <v>22266.791868199845</v>
      </c>
    </row>
    <row r="39" spans="1:22" x14ac:dyDescent="0.25">
      <c r="A39" s="99">
        <v>37</v>
      </c>
      <c r="B39" s="96" t="s">
        <v>25</v>
      </c>
      <c r="C39" s="105">
        <v>74560</v>
      </c>
      <c r="D39" s="77">
        <v>68240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106">
        <f>SUM(Tabla12[[#This Row],[Gener]:[Desembre]])</f>
        <v>142800</v>
      </c>
    </row>
    <row r="40" spans="1:22" x14ac:dyDescent="0.25">
      <c r="A40" s="99">
        <v>38</v>
      </c>
      <c r="B40" s="96" t="s">
        <v>5</v>
      </c>
      <c r="C40" s="105">
        <v>9870.8235294117603</v>
      </c>
      <c r="D40" s="77">
        <v>9000.17027863777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106">
        <f>SUM(Tabla12[[#This Row],[Gener]:[Desembre]])</f>
        <v>18870.99380804953</v>
      </c>
    </row>
    <row r="41" spans="1:22" x14ac:dyDescent="0.25">
      <c r="A41" s="99">
        <v>39</v>
      </c>
      <c r="B41" s="96" t="s">
        <v>6</v>
      </c>
      <c r="C41" s="105">
        <v>31020</v>
      </c>
      <c r="D41" s="77">
        <v>27720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106">
        <f>SUM(Tabla12[[#This Row],[Gener]:[Desembre]])</f>
        <v>58740</v>
      </c>
    </row>
    <row r="42" spans="1:22" x14ac:dyDescent="0.25">
      <c r="A42" s="99">
        <v>40</v>
      </c>
      <c r="B42" s="96" t="s">
        <v>8</v>
      </c>
      <c r="C42" s="105">
        <v>1689.1764705882351</v>
      </c>
      <c r="D42" s="77">
        <v>3299.82972136223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106">
        <f>SUM(Tabla12[[#This Row],[Gener]:[Desembre]])</f>
        <v>4989.0061919504651</v>
      </c>
    </row>
    <row r="43" spans="1:22" x14ac:dyDescent="0.25">
      <c r="A43" s="99">
        <v>41</v>
      </c>
      <c r="B43" s="96" t="s">
        <v>49</v>
      </c>
      <c r="C43" s="105" t="s">
        <v>83</v>
      </c>
      <c r="D43" s="77" t="s">
        <v>83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106">
        <f>SUM(Tabla12[[#This Row],[Gener]:[Desembre]])</f>
        <v>0</v>
      </c>
    </row>
    <row r="44" spans="1:22" x14ac:dyDescent="0.25">
      <c r="A44" s="300">
        <v>7</v>
      </c>
      <c r="B44" s="96" t="s">
        <v>72</v>
      </c>
      <c r="C44" s="105">
        <v>14520</v>
      </c>
      <c r="D44" s="77">
        <v>12200</v>
      </c>
      <c r="E44" s="77"/>
      <c r="F44" s="77"/>
      <c r="G44" s="77"/>
      <c r="H44" s="77"/>
      <c r="I44" s="77"/>
      <c r="J44" s="77"/>
      <c r="K44" s="77"/>
      <c r="L44" s="301"/>
      <c r="M44" s="77"/>
      <c r="N44" s="77"/>
      <c r="O44" s="106">
        <f>SUM(Tabla12[[#This Row],[Gener]:[Desembre]])</f>
        <v>26720</v>
      </c>
      <c r="Q44" s="166"/>
      <c r="R44" s="166"/>
      <c r="S44" s="166"/>
      <c r="T44" s="166"/>
      <c r="U44" s="166"/>
      <c r="V44"/>
    </row>
    <row r="45" spans="1:22" s="4" customFormat="1" ht="15.75" thickBot="1" x14ac:dyDescent="0.3">
      <c r="A45" s="291">
        <v>43</v>
      </c>
      <c r="B45" s="245" t="s">
        <v>73</v>
      </c>
      <c r="C45" s="217">
        <v>37060</v>
      </c>
      <c r="D45" s="218">
        <v>34560</v>
      </c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106">
        <f>SUM(Tabla12[[#This Row],[Gener]:[Desembre]])</f>
        <v>71620</v>
      </c>
      <c r="P45" s="3"/>
      <c r="Q45" s="143"/>
    </row>
    <row r="46" spans="1:22" ht="15.75" thickBot="1" x14ac:dyDescent="0.3">
      <c r="A46" s="284"/>
      <c r="B46" s="278" t="s">
        <v>76</v>
      </c>
      <c r="C46" s="279">
        <f>SUBTOTAL(109,C4:C45)</f>
        <v>2934560</v>
      </c>
      <c r="D46" s="280">
        <f>SUBTOTAL(109,D4:D45)</f>
        <v>2780940</v>
      </c>
      <c r="E46" s="280">
        <f>SUBTOTAL(109,E4:E45)</f>
        <v>0</v>
      </c>
      <c r="F46" s="280">
        <f>SUBTOTAL(109,F4:F45)</f>
        <v>0</v>
      </c>
      <c r="G46" s="280">
        <f>SUBTOTAL(109,G4:G45)</f>
        <v>0</v>
      </c>
      <c r="H46" s="280">
        <f t="shared" ref="H46:O46" si="0">SUBTOTAL(109,H4:H45)</f>
        <v>0</v>
      </c>
      <c r="I46" s="280">
        <f t="shared" si="0"/>
        <v>0</v>
      </c>
      <c r="J46" s="280">
        <f t="shared" si="0"/>
        <v>0</v>
      </c>
      <c r="K46" s="280">
        <f t="shared" si="0"/>
        <v>0</v>
      </c>
      <c r="L46" s="280">
        <f t="shared" si="0"/>
        <v>0</v>
      </c>
      <c r="M46" s="280">
        <f t="shared" si="0"/>
        <v>0</v>
      </c>
      <c r="N46" s="280">
        <f t="shared" si="0"/>
        <v>0</v>
      </c>
      <c r="O46" s="304">
        <f t="shared" si="0"/>
        <v>5715500.0000000009</v>
      </c>
      <c r="P46" s="15"/>
    </row>
    <row r="47" spans="1:22" ht="15.75" thickBot="1" x14ac:dyDescent="0.3">
      <c r="A47" s="277"/>
      <c r="B47" s="278" t="s">
        <v>71</v>
      </c>
      <c r="C47" s="279">
        <v>1619160</v>
      </c>
      <c r="D47" s="280">
        <v>1447160.0000000002</v>
      </c>
      <c r="E47" s="280">
        <v>2020740.0000000002</v>
      </c>
      <c r="F47" s="280">
        <v>2036100</v>
      </c>
      <c r="G47" s="280">
        <v>2198860</v>
      </c>
      <c r="H47" s="280">
        <v>2089080</v>
      </c>
      <c r="I47" s="280">
        <v>2081080</v>
      </c>
      <c r="J47" s="280">
        <v>1865200.0000000002</v>
      </c>
      <c r="K47" s="280">
        <v>2551280</v>
      </c>
      <c r="L47" s="281">
        <v>2682860</v>
      </c>
      <c r="M47" s="280">
        <v>2590759.9999999995</v>
      </c>
      <c r="N47" s="282">
        <v>2934720</v>
      </c>
      <c r="O47" s="106">
        <f>SUM(Tabla12[[#This Row],[Gener]:[Desembre]])</f>
        <v>26117000</v>
      </c>
    </row>
    <row r="48" spans="1:22" ht="15.75" thickBot="1" x14ac:dyDescent="0.3">
      <c r="A48" s="246"/>
      <c r="B48" s="278" t="s">
        <v>58</v>
      </c>
      <c r="C48" s="91">
        <f t="shared" ref="C48" si="1">(C46/C47)-1</f>
        <v>0.81239655129820409</v>
      </c>
      <c r="D48" s="92">
        <f t="shared" ref="D48:O48" si="2">(D46/D47)-1</f>
        <v>0.92165344536886007</v>
      </c>
      <c r="E48" s="92">
        <f t="shared" si="2"/>
        <v>-1</v>
      </c>
      <c r="F48" s="92">
        <f t="shared" si="2"/>
        <v>-1</v>
      </c>
      <c r="G48" s="92">
        <f t="shared" si="2"/>
        <v>-1</v>
      </c>
      <c r="H48" s="92">
        <f t="shared" si="2"/>
        <v>-1</v>
      </c>
      <c r="I48" s="92">
        <f t="shared" si="2"/>
        <v>-1</v>
      </c>
      <c r="J48" s="92">
        <f t="shared" si="2"/>
        <v>-1</v>
      </c>
      <c r="K48" s="92">
        <f>(K46/K47)-1</f>
        <v>-1</v>
      </c>
      <c r="L48" s="92">
        <f t="shared" si="2"/>
        <v>-1</v>
      </c>
      <c r="M48" s="92">
        <f t="shared" si="2"/>
        <v>-1</v>
      </c>
      <c r="N48" s="232">
        <f t="shared" si="2"/>
        <v>-1</v>
      </c>
      <c r="O48" s="283">
        <f t="shared" si="2"/>
        <v>-0.78115786652372021</v>
      </c>
    </row>
    <row r="49" spans="2:16" ht="15.75" thickBot="1" x14ac:dyDescent="0.3">
      <c r="B49" s="219" t="s">
        <v>70</v>
      </c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220">
        <f>SUM(C49:N49)</f>
        <v>0</v>
      </c>
    </row>
    <row r="50" spans="2:16" x14ac:dyDescent="0.25">
      <c r="B50" s="13" t="s">
        <v>69</v>
      </c>
    </row>
    <row r="56" spans="2:16" x14ac:dyDescent="0.25">
      <c r="P56" s="20"/>
    </row>
  </sheetData>
  <sheetProtection sheet="1" objects="1" scenarios="1"/>
  <conditionalFormatting sqref="C47:N47">
    <cfRule type="cellIs" dxfId="1" priority="1" operator="lessThan">
      <formula>0</formula>
    </cfRule>
  </conditionalFormatting>
  <pageMargins left="0.19685039370078741" right="0.23622047244094491" top="0.51181102362204722" bottom="0.19685039370078741" header="0.19685039370078741" footer="0.15748031496062992"/>
  <pageSetup paperSize="9" scale="70" orientation="landscape" copies="5" r:id="rId1"/>
  <headerFooter>
    <oddHeader>&amp;L&amp;"Calibri,Normal"&amp;G&amp;C&amp;F&amp;R&amp;"Calibri,Normal"&amp;G</oddHeader>
    <oddFooter>&amp;L&amp;"Calibri,Normal"&amp;D&amp;C&amp;A&amp;R&amp;"Calibri,Normal"&amp;P de &amp;N</oddFoot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2"/>
  <sheetViews>
    <sheetView zoomScale="90" zoomScaleNormal="90" workbookViewId="0">
      <selection activeCell="G22" sqref="G22"/>
    </sheetView>
  </sheetViews>
  <sheetFormatPr baseColWidth="10" defaultRowHeight="15" x14ac:dyDescent="0.25"/>
  <cols>
    <col min="1" max="1" width="5.28515625" customWidth="1"/>
    <col min="2" max="2" width="32.7109375" customWidth="1"/>
    <col min="3" max="14" width="11.7109375" style="48" customWidth="1"/>
    <col min="15" max="15" width="11.7109375" style="49" customWidth="1"/>
    <col min="16" max="1023" width="17" customWidth="1"/>
  </cols>
  <sheetData>
    <row r="1" spans="1:19" ht="15.75" x14ac:dyDescent="0.25">
      <c r="B1" s="46" t="s">
        <v>81</v>
      </c>
      <c r="C1"/>
      <c r="D1"/>
      <c r="E1"/>
      <c r="F1"/>
      <c r="G1"/>
      <c r="H1"/>
      <c r="I1"/>
      <c r="J1"/>
      <c r="K1"/>
      <c r="L1"/>
      <c r="M1"/>
      <c r="N1" s="185"/>
      <c r="O1" s="47"/>
    </row>
    <row r="2" spans="1:19" ht="15.75" thickBot="1" x14ac:dyDescent="0.3">
      <c r="C2"/>
      <c r="D2"/>
      <c r="E2"/>
      <c r="F2"/>
      <c r="G2"/>
      <c r="H2"/>
      <c r="I2"/>
      <c r="J2"/>
      <c r="K2"/>
      <c r="L2"/>
      <c r="M2"/>
      <c r="N2" s="185"/>
      <c r="O2" s="47"/>
    </row>
    <row r="3" spans="1:19" ht="15.75" thickBot="1" x14ac:dyDescent="0.3">
      <c r="A3" s="84" t="s">
        <v>59</v>
      </c>
      <c r="B3" s="85" t="s">
        <v>57</v>
      </c>
      <c r="C3" s="86" t="s">
        <v>26</v>
      </c>
      <c r="D3" s="82" t="s">
        <v>27</v>
      </c>
      <c r="E3" s="82" t="s">
        <v>28</v>
      </c>
      <c r="F3" s="82" t="s">
        <v>29</v>
      </c>
      <c r="G3" s="82" t="s">
        <v>30</v>
      </c>
      <c r="H3" s="82" t="s">
        <v>31</v>
      </c>
      <c r="I3" s="82" t="s">
        <v>32</v>
      </c>
      <c r="J3" s="82" t="s">
        <v>33</v>
      </c>
      <c r="K3" s="82" t="s">
        <v>34</v>
      </c>
      <c r="L3" s="82" t="s">
        <v>35</v>
      </c>
      <c r="M3" s="82" t="s">
        <v>36</v>
      </c>
      <c r="N3" s="83" t="s">
        <v>37</v>
      </c>
      <c r="O3" s="84" t="s">
        <v>38</v>
      </c>
    </row>
    <row r="4" spans="1:19" x14ac:dyDescent="0.25">
      <c r="A4" s="310">
        <v>1</v>
      </c>
      <c r="B4" s="115" t="s">
        <v>39</v>
      </c>
      <c r="C4" s="314">
        <v>18280</v>
      </c>
      <c r="D4" s="108">
        <v>32980</v>
      </c>
      <c r="E4" s="108"/>
      <c r="F4" s="109"/>
      <c r="G4" s="109"/>
      <c r="H4" s="109"/>
      <c r="I4" s="109"/>
      <c r="J4" s="109"/>
      <c r="K4" s="109"/>
      <c r="L4" s="109"/>
      <c r="M4" s="109"/>
      <c r="N4" s="228"/>
      <c r="O4" s="223">
        <f>SUM(Tabla911[[#This Row],[Gener]:[Desembre]])</f>
        <v>51260</v>
      </c>
      <c r="R4" s="163"/>
      <c r="S4" s="164"/>
    </row>
    <row r="5" spans="1:19" x14ac:dyDescent="0.25">
      <c r="A5" s="311">
        <v>2</v>
      </c>
      <c r="B5" s="116" t="s">
        <v>0</v>
      </c>
      <c r="C5" s="315" t="s">
        <v>83</v>
      </c>
      <c r="D5" s="110" t="s">
        <v>83</v>
      </c>
      <c r="E5" s="110"/>
      <c r="F5" s="111"/>
      <c r="G5" s="111"/>
      <c r="H5" s="111"/>
      <c r="I5" s="111"/>
      <c r="J5" s="111"/>
      <c r="K5" s="111"/>
      <c r="L5" s="111"/>
      <c r="M5" s="111"/>
      <c r="N5" s="221"/>
      <c r="O5" s="114">
        <f>SUM(Tabla911[[#This Row],[Gener]:[Desembre]])</f>
        <v>0</v>
      </c>
      <c r="R5" s="163"/>
      <c r="S5" s="164"/>
    </row>
    <row r="6" spans="1:19" x14ac:dyDescent="0.25">
      <c r="A6" s="311">
        <v>3</v>
      </c>
      <c r="B6" s="116" t="s">
        <v>1</v>
      </c>
      <c r="C6" s="315" t="s">
        <v>83</v>
      </c>
      <c r="D6" s="110" t="s">
        <v>83</v>
      </c>
      <c r="E6" s="110"/>
      <c r="F6" s="111"/>
      <c r="G6" s="111"/>
      <c r="H6" s="111"/>
      <c r="I6" s="111"/>
      <c r="J6" s="111"/>
      <c r="K6" s="111"/>
      <c r="L6" s="111"/>
      <c r="M6" s="111"/>
      <c r="N6" s="221"/>
      <c r="O6" s="114">
        <f>SUM(Tabla911[[#This Row],[Gener]:[Desembre]])</f>
        <v>0</v>
      </c>
      <c r="R6" s="163"/>
      <c r="S6" s="164"/>
    </row>
    <row r="7" spans="1:19" x14ac:dyDescent="0.25">
      <c r="A7" s="311">
        <v>4</v>
      </c>
      <c r="B7" s="116" t="s">
        <v>2</v>
      </c>
      <c r="C7" s="315" t="s">
        <v>83</v>
      </c>
      <c r="D7" s="110" t="s">
        <v>83</v>
      </c>
      <c r="E7" s="110"/>
      <c r="F7" s="111"/>
      <c r="G7" s="111"/>
      <c r="H7" s="111"/>
      <c r="I7" s="111"/>
      <c r="J7" s="111"/>
      <c r="K7" s="111"/>
      <c r="L7" s="111"/>
      <c r="M7" s="111"/>
      <c r="N7" s="221"/>
      <c r="O7" s="114">
        <f>SUM(Tabla911[[#This Row],[Gener]:[Desembre]])</f>
        <v>0</v>
      </c>
    </row>
    <row r="8" spans="1:19" x14ac:dyDescent="0.25">
      <c r="A8" s="311">
        <v>5</v>
      </c>
      <c r="B8" s="116" t="s">
        <v>3</v>
      </c>
      <c r="C8" s="315">
        <v>4360</v>
      </c>
      <c r="D8" s="110">
        <v>4400</v>
      </c>
      <c r="E8" s="110"/>
      <c r="F8" s="111"/>
      <c r="G8" s="111"/>
      <c r="H8" s="111"/>
      <c r="I8" s="111"/>
      <c r="J8" s="111"/>
      <c r="K8" s="111"/>
      <c r="L8" s="111"/>
      <c r="M8" s="111"/>
      <c r="N8" s="221"/>
      <c r="O8" s="114">
        <f>SUM(Tabla911[[#This Row],[Gener]:[Desembre]])</f>
        <v>8760</v>
      </c>
    </row>
    <row r="9" spans="1:19" x14ac:dyDescent="0.25">
      <c r="A9" s="311">
        <v>6</v>
      </c>
      <c r="B9" s="116" t="s">
        <v>4</v>
      </c>
      <c r="C9" s="315">
        <v>7120</v>
      </c>
      <c r="D9" s="110">
        <v>12485</v>
      </c>
      <c r="E9" s="110"/>
      <c r="F9" s="111"/>
      <c r="G9" s="111"/>
      <c r="H9" s="111"/>
      <c r="I9" s="111"/>
      <c r="J9" s="111"/>
      <c r="K9" s="111"/>
      <c r="L9" s="111"/>
      <c r="M9" s="111"/>
      <c r="N9" s="221"/>
      <c r="O9" s="114">
        <f>SUM(Tabla911[[#This Row],[Gener]:[Desembre]])</f>
        <v>19605</v>
      </c>
    </row>
    <row r="10" spans="1:19" x14ac:dyDescent="0.25">
      <c r="A10" s="311">
        <v>8</v>
      </c>
      <c r="B10" s="116" t="s">
        <v>7</v>
      </c>
      <c r="C10" s="315" t="s">
        <v>83</v>
      </c>
      <c r="D10" s="110" t="s">
        <v>83</v>
      </c>
      <c r="E10" s="110"/>
      <c r="F10" s="111"/>
      <c r="G10" s="111"/>
      <c r="H10" s="111"/>
      <c r="I10" s="111"/>
      <c r="J10" s="111"/>
      <c r="K10" s="111"/>
      <c r="L10" s="111"/>
      <c r="M10" s="111"/>
      <c r="N10" s="221"/>
      <c r="O10" s="114">
        <f>SUM(Tabla911[[#This Row],[Gener]:[Desembre]])</f>
        <v>0</v>
      </c>
    </row>
    <row r="11" spans="1:19" x14ac:dyDescent="0.25">
      <c r="A11" s="311">
        <v>9</v>
      </c>
      <c r="B11" s="116" t="s">
        <v>40</v>
      </c>
      <c r="C11" s="315">
        <v>2040</v>
      </c>
      <c r="D11" s="110">
        <v>4600</v>
      </c>
      <c r="E11" s="110"/>
      <c r="F11" s="111"/>
      <c r="G11" s="111"/>
      <c r="H11" s="111"/>
      <c r="I11" s="111"/>
      <c r="J11" s="111"/>
      <c r="K11" s="111"/>
      <c r="L11" s="111"/>
      <c r="M11" s="111"/>
      <c r="N11" s="221"/>
      <c r="O11" s="114">
        <f>SUM(Tabla911[[#This Row],[Gener]:[Desembre]])</f>
        <v>6640</v>
      </c>
    </row>
    <row r="12" spans="1:19" x14ac:dyDescent="0.25">
      <c r="A12" s="311">
        <v>10</v>
      </c>
      <c r="B12" s="116" t="s">
        <v>41</v>
      </c>
      <c r="C12" s="315" t="s">
        <v>83</v>
      </c>
      <c r="D12" s="110" t="s">
        <v>83</v>
      </c>
      <c r="E12" s="110"/>
      <c r="F12" s="111"/>
      <c r="G12" s="111"/>
      <c r="H12" s="111"/>
      <c r="I12" s="111"/>
      <c r="J12" s="111"/>
      <c r="K12" s="111"/>
      <c r="L12" s="111"/>
      <c r="M12" s="111"/>
      <c r="N12" s="221"/>
      <c r="O12" s="114">
        <f>SUM(Tabla911[[#This Row],[Gener]:[Desembre]])</f>
        <v>0</v>
      </c>
    </row>
    <row r="13" spans="1:19" x14ac:dyDescent="0.25">
      <c r="A13" s="311">
        <v>11</v>
      </c>
      <c r="B13" s="116" t="s">
        <v>9</v>
      </c>
      <c r="C13" s="315" t="s">
        <v>83</v>
      </c>
      <c r="D13" s="110" t="s">
        <v>83</v>
      </c>
      <c r="E13" s="110"/>
      <c r="F13" s="111"/>
      <c r="G13" s="111"/>
      <c r="H13" s="111"/>
      <c r="I13" s="111"/>
      <c r="J13" s="111"/>
      <c r="K13" s="111"/>
      <c r="L13" s="111"/>
      <c r="M13" s="111"/>
      <c r="N13" s="221"/>
      <c r="O13" s="114">
        <f>SUM(Tabla911[[#This Row],[Gener]:[Desembre]])</f>
        <v>0</v>
      </c>
    </row>
    <row r="14" spans="1:19" x14ac:dyDescent="0.25">
      <c r="A14" s="311">
        <v>12</v>
      </c>
      <c r="B14" s="116" t="s">
        <v>10</v>
      </c>
      <c r="C14" s="315">
        <v>3160</v>
      </c>
      <c r="D14" s="110">
        <v>2580</v>
      </c>
      <c r="E14" s="110"/>
      <c r="F14" s="111"/>
      <c r="G14" s="111"/>
      <c r="H14" s="111"/>
      <c r="I14" s="111"/>
      <c r="J14" s="111"/>
      <c r="K14" s="111"/>
      <c r="L14" s="111"/>
      <c r="M14" s="111"/>
      <c r="N14" s="221"/>
      <c r="O14" s="114">
        <f>SUM(Tabla911[[#This Row],[Gener]:[Desembre]])</f>
        <v>5740</v>
      </c>
    </row>
    <row r="15" spans="1:19" x14ac:dyDescent="0.25">
      <c r="A15" s="311">
        <v>13</v>
      </c>
      <c r="B15" s="116" t="s">
        <v>42</v>
      </c>
      <c r="C15" s="315" t="s">
        <v>83</v>
      </c>
      <c r="D15" s="110" t="s">
        <v>83</v>
      </c>
      <c r="E15" s="110"/>
      <c r="F15" s="111"/>
      <c r="G15" s="111"/>
      <c r="H15" s="111"/>
      <c r="I15" s="111"/>
      <c r="J15" s="111"/>
      <c r="K15" s="111"/>
      <c r="L15" s="111"/>
      <c r="M15" s="111"/>
      <c r="N15" s="221"/>
      <c r="O15" s="114">
        <f>SUM(Tabla911[[#This Row],[Gener]:[Desembre]])</f>
        <v>0</v>
      </c>
    </row>
    <row r="16" spans="1:19" x14ac:dyDescent="0.25">
      <c r="A16" s="311">
        <v>14</v>
      </c>
      <c r="B16" s="116" t="s">
        <v>11</v>
      </c>
      <c r="C16" s="315" t="s">
        <v>83</v>
      </c>
      <c r="D16" s="110" t="s">
        <v>83</v>
      </c>
      <c r="E16" s="110"/>
      <c r="F16" s="111"/>
      <c r="G16" s="111"/>
      <c r="H16" s="111"/>
      <c r="I16" s="111"/>
      <c r="J16" s="111"/>
      <c r="K16" s="111"/>
      <c r="L16" s="111"/>
      <c r="M16" s="111"/>
      <c r="N16" s="221"/>
      <c r="O16" s="114">
        <f>SUM(Tabla911[[#This Row],[Gener]:[Desembre]])</f>
        <v>0</v>
      </c>
    </row>
    <row r="17" spans="1:15" x14ac:dyDescent="0.25">
      <c r="A17" s="311">
        <v>15</v>
      </c>
      <c r="B17" s="116" t="s">
        <v>12</v>
      </c>
      <c r="C17" s="315" t="s">
        <v>83</v>
      </c>
      <c r="D17" s="110" t="s">
        <v>83</v>
      </c>
      <c r="E17" s="110"/>
      <c r="F17" s="111"/>
      <c r="G17" s="111"/>
      <c r="H17" s="111"/>
      <c r="I17" s="111"/>
      <c r="J17" s="111"/>
      <c r="K17" s="111"/>
      <c r="L17" s="111"/>
      <c r="M17" s="111"/>
      <c r="N17" s="221"/>
      <c r="O17" s="114">
        <f>SUM(Tabla911[[#This Row],[Gener]:[Desembre]])</f>
        <v>0</v>
      </c>
    </row>
    <row r="18" spans="1:15" x14ac:dyDescent="0.25">
      <c r="A18" s="311">
        <v>16</v>
      </c>
      <c r="B18" s="116" t="s">
        <v>13</v>
      </c>
      <c r="C18" s="315" t="s">
        <v>83</v>
      </c>
      <c r="D18" s="110" t="s">
        <v>83</v>
      </c>
      <c r="E18" s="110"/>
      <c r="F18" s="111"/>
      <c r="G18" s="111"/>
      <c r="H18" s="111"/>
      <c r="I18" s="111"/>
      <c r="J18" s="111"/>
      <c r="K18" s="111"/>
      <c r="L18" s="111"/>
      <c r="M18" s="111"/>
      <c r="N18" s="221"/>
      <c r="O18" s="114">
        <f>SUM(Tabla911[[#This Row],[Gener]:[Desembre]])</f>
        <v>0</v>
      </c>
    </row>
    <row r="19" spans="1:15" x14ac:dyDescent="0.25">
      <c r="A19" s="311">
        <v>17</v>
      </c>
      <c r="B19" s="116" t="s">
        <v>14</v>
      </c>
      <c r="C19" s="315" t="s">
        <v>83</v>
      </c>
      <c r="D19" s="110" t="s">
        <v>83</v>
      </c>
      <c r="E19" s="110"/>
      <c r="F19" s="111"/>
      <c r="G19" s="111"/>
      <c r="H19" s="111"/>
      <c r="I19" s="111"/>
      <c r="J19" s="111"/>
      <c r="K19" s="111"/>
      <c r="L19" s="111"/>
      <c r="M19" s="111"/>
      <c r="N19" s="221"/>
      <c r="O19" s="114">
        <f>SUM(Tabla911[[#This Row],[Gener]:[Desembre]])</f>
        <v>0</v>
      </c>
    </row>
    <row r="20" spans="1:15" x14ac:dyDescent="0.25">
      <c r="A20" s="311">
        <v>18</v>
      </c>
      <c r="B20" s="116" t="s">
        <v>15</v>
      </c>
      <c r="C20" s="315" t="s">
        <v>83</v>
      </c>
      <c r="D20" s="110" t="s">
        <v>83</v>
      </c>
      <c r="E20" s="110"/>
      <c r="F20" s="111"/>
      <c r="G20" s="111"/>
      <c r="H20" s="111"/>
      <c r="I20" s="111"/>
      <c r="J20" s="111"/>
      <c r="K20" s="111"/>
      <c r="L20" s="111"/>
      <c r="M20" s="111"/>
      <c r="N20" s="221"/>
      <c r="O20" s="114">
        <f>SUM(Tabla911[[#This Row],[Gener]:[Desembre]])</f>
        <v>0</v>
      </c>
    </row>
    <row r="21" spans="1:15" x14ac:dyDescent="0.25">
      <c r="A21" s="311">
        <v>19</v>
      </c>
      <c r="B21" s="116" t="s">
        <v>16</v>
      </c>
      <c r="C21" s="315" t="s">
        <v>83</v>
      </c>
      <c r="D21" s="110" t="s">
        <v>83</v>
      </c>
      <c r="E21" s="110"/>
      <c r="F21" s="111"/>
      <c r="G21" s="111"/>
      <c r="H21" s="111"/>
      <c r="I21" s="111"/>
      <c r="J21" s="111"/>
      <c r="K21" s="111"/>
      <c r="L21" s="111"/>
      <c r="M21" s="111"/>
      <c r="N21" s="221"/>
      <c r="O21" s="114">
        <f>SUM(Tabla911[[#This Row],[Gener]:[Desembre]])</f>
        <v>0</v>
      </c>
    </row>
    <row r="22" spans="1:15" x14ac:dyDescent="0.25">
      <c r="A22" s="311">
        <v>20</v>
      </c>
      <c r="B22" s="116" t="s">
        <v>17</v>
      </c>
      <c r="C22" s="315" t="s">
        <v>83</v>
      </c>
      <c r="D22" s="110" t="s">
        <v>83</v>
      </c>
      <c r="E22" s="110"/>
      <c r="F22" s="111"/>
      <c r="G22" s="111"/>
      <c r="H22" s="111"/>
      <c r="I22" s="111"/>
      <c r="J22" s="111"/>
      <c r="K22" s="111"/>
      <c r="L22" s="111"/>
      <c r="M22" s="111"/>
      <c r="N22" s="221"/>
      <c r="O22" s="114">
        <f>SUM(Tabla911[[#This Row],[Gener]:[Desembre]])</f>
        <v>0</v>
      </c>
    </row>
    <row r="23" spans="1:15" x14ac:dyDescent="0.25">
      <c r="A23" s="311">
        <v>21</v>
      </c>
      <c r="B23" s="116" t="s">
        <v>18</v>
      </c>
      <c r="C23" s="315" t="s">
        <v>83</v>
      </c>
      <c r="D23" s="110" t="s">
        <v>83</v>
      </c>
      <c r="E23" s="110"/>
      <c r="F23" s="111"/>
      <c r="G23" s="111"/>
      <c r="H23" s="111"/>
      <c r="I23" s="111"/>
      <c r="J23" s="111"/>
      <c r="K23" s="111"/>
      <c r="L23" s="111"/>
      <c r="M23" s="111"/>
      <c r="N23" s="221"/>
      <c r="O23" s="114">
        <f>SUM(Tabla911[[#This Row],[Gener]:[Desembre]])</f>
        <v>0</v>
      </c>
    </row>
    <row r="24" spans="1:15" x14ac:dyDescent="0.25">
      <c r="A24" s="311">
        <v>22</v>
      </c>
      <c r="B24" s="116" t="s">
        <v>19</v>
      </c>
      <c r="C24" s="315" t="s">
        <v>83</v>
      </c>
      <c r="D24" s="110" t="s">
        <v>83</v>
      </c>
      <c r="E24" s="110"/>
      <c r="F24" s="111"/>
      <c r="G24" s="111"/>
      <c r="H24" s="111"/>
      <c r="I24" s="111"/>
      <c r="J24" s="111"/>
      <c r="K24" s="111"/>
      <c r="L24" s="111"/>
      <c r="M24" s="111"/>
      <c r="N24" s="221"/>
      <c r="O24" s="114">
        <f>SUM(Tabla911[[#This Row],[Gener]:[Desembre]])</f>
        <v>0</v>
      </c>
    </row>
    <row r="25" spans="1:15" x14ac:dyDescent="0.25">
      <c r="A25" s="311">
        <v>23</v>
      </c>
      <c r="B25" s="116" t="s">
        <v>43</v>
      </c>
      <c r="C25" s="315" t="s">
        <v>83</v>
      </c>
      <c r="D25" s="110" t="s">
        <v>83</v>
      </c>
      <c r="E25" s="110"/>
      <c r="F25" s="111"/>
      <c r="G25" s="111"/>
      <c r="H25" s="111"/>
      <c r="I25" s="111"/>
      <c r="J25" s="111"/>
      <c r="K25" s="111"/>
      <c r="L25" s="111"/>
      <c r="M25" s="111"/>
      <c r="N25" s="221"/>
      <c r="O25" s="114">
        <f>SUM(Tabla911[[#This Row],[Gener]:[Desembre]])</f>
        <v>0</v>
      </c>
    </row>
    <row r="26" spans="1:15" x14ac:dyDescent="0.25">
      <c r="A26" s="311">
        <v>24</v>
      </c>
      <c r="B26" s="116" t="s">
        <v>44</v>
      </c>
      <c r="C26" s="315" t="s">
        <v>83</v>
      </c>
      <c r="D26" s="110" t="s">
        <v>83</v>
      </c>
      <c r="E26" s="110"/>
      <c r="F26" s="111"/>
      <c r="G26" s="111"/>
      <c r="H26" s="111"/>
      <c r="I26" s="111"/>
      <c r="J26" s="111"/>
      <c r="K26" s="111"/>
      <c r="L26" s="111"/>
      <c r="M26" s="111"/>
      <c r="N26" s="221"/>
      <c r="O26" s="114">
        <f>SUM(Tabla911[[#This Row],[Gener]:[Desembre]])</f>
        <v>0</v>
      </c>
    </row>
    <row r="27" spans="1:15" x14ac:dyDescent="0.25">
      <c r="A27" s="311">
        <v>25</v>
      </c>
      <c r="B27" s="116" t="s">
        <v>20</v>
      </c>
      <c r="C27" s="315">
        <v>3640</v>
      </c>
      <c r="D27" s="110">
        <v>3500</v>
      </c>
      <c r="E27" s="110"/>
      <c r="F27" s="111"/>
      <c r="G27" s="111"/>
      <c r="H27" s="111"/>
      <c r="I27" s="111"/>
      <c r="J27" s="111"/>
      <c r="K27" s="111"/>
      <c r="L27" s="111"/>
      <c r="M27" s="111"/>
      <c r="N27" s="221"/>
      <c r="O27" s="114">
        <f>SUM(Tabla911[[#This Row],[Gener]:[Desembre]])</f>
        <v>7140</v>
      </c>
    </row>
    <row r="28" spans="1:15" x14ac:dyDescent="0.25">
      <c r="A28" s="311">
        <v>26</v>
      </c>
      <c r="B28" s="116" t="s">
        <v>45</v>
      </c>
      <c r="C28" s="315" t="s">
        <v>83</v>
      </c>
      <c r="D28" s="110" t="s">
        <v>83</v>
      </c>
      <c r="E28" s="110"/>
      <c r="F28" s="111"/>
      <c r="G28" s="111"/>
      <c r="H28" s="111"/>
      <c r="I28" s="111"/>
      <c r="J28" s="111"/>
      <c r="K28" s="111"/>
      <c r="L28" s="111"/>
      <c r="M28" s="111"/>
      <c r="N28" s="221"/>
      <c r="O28" s="114">
        <f>SUM(Tabla911[[#This Row],[Gener]:[Desembre]])</f>
        <v>0</v>
      </c>
    </row>
    <row r="29" spans="1:15" x14ac:dyDescent="0.25">
      <c r="A29" s="311">
        <v>27</v>
      </c>
      <c r="B29" s="116" t="s">
        <v>46</v>
      </c>
      <c r="C29" s="315" t="s">
        <v>83</v>
      </c>
      <c r="D29" s="110" t="s">
        <v>83</v>
      </c>
      <c r="E29" s="110"/>
      <c r="F29" s="111"/>
      <c r="G29" s="111"/>
      <c r="H29" s="111"/>
      <c r="I29" s="111"/>
      <c r="J29" s="111"/>
      <c r="K29" s="111"/>
      <c r="L29" s="111"/>
      <c r="M29" s="111"/>
      <c r="N29" s="221"/>
      <c r="O29" s="114">
        <f>SUM(Tabla911[[#This Row],[Gener]:[Desembre]])</f>
        <v>0</v>
      </c>
    </row>
    <row r="30" spans="1:15" x14ac:dyDescent="0.25">
      <c r="A30" s="311">
        <v>28</v>
      </c>
      <c r="B30" s="116" t="s">
        <v>47</v>
      </c>
      <c r="C30" s="315">
        <v>13500</v>
      </c>
      <c r="D30" s="110">
        <v>13260</v>
      </c>
      <c r="E30" s="110"/>
      <c r="F30" s="111"/>
      <c r="G30" s="111"/>
      <c r="H30" s="111"/>
      <c r="I30" s="111"/>
      <c r="J30" s="111"/>
      <c r="K30" s="111"/>
      <c r="L30" s="111"/>
      <c r="M30" s="111"/>
      <c r="N30" s="229"/>
      <c r="O30" s="169">
        <f>SUM(Tabla911[[#This Row],[Gener]:[Desembre]])</f>
        <v>26760</v>
      </c>
    </row>
    <row r="31" spans="1:15" x14ac:dyDescent="0.25">
      <c r="A31" s="311">
        <v>29</v>
      </c>
      <c r="B31" s="116" t="s">
        <v>48</v>
      </c>
      <c r="C31" s="315">
        <v>4940</v>
      </c>
      <c r="D31" s="110">
        <v>6920</v>
      </c>
      <c r="E31" s="110"/>
      <c r="F31" s="111"/>
      <c r="G31" s="111"/>
      <c r="H31" s="111"/>
      <c r="I31" s="111"/>
      <c r="J31" s="111"/>
      <c r="K31" s="111"/>
      <c r="L31" s="111"/>
      <c r="M31" s="111"/>
      <c r="N31" s="221"/>
      <c r="O31" s="114">
        <f>SUM(Tabla911[[#This Row],[Gener]:[Desembre]])</f>
        <v>11860</v>
      </c>
    </row>
    <row r="32" spans="1:15" x14ac:dyDescent="0.25">
      <c r="A32" s="311">
        <v>30</v>
      </c>
      <c r="B32" s="116" t="s">
        <v>50</v>
      </c>
      <c r="C32" s="315">
        <v>13440</v>
      </c>
      <c r="D32" s="110">
        <v>10280</v>
      </c>
      <c r="E32" s="110"/>
      <c r="F32" s="111"/>
      <c r="G32" s="111"/>
      <c r="H32" s="111"/>
      <c r="I32" s="111"/>
      <c r="J32" s="111"/>
      <c r="K32" s="111"/>
      <c r="L32" s="111"/>
      <c r="M32" s="111"/>
      <c r="N32" s="229"/>
      <c r="O32" s="169">
        <f>SUM(Tabla911[[#This Row],[Gener]:[Desembre]])</f>
        <v>23720</v>
      </c>
    </row>
    <row r="33" spans="1:22" x14ac:dyDescent="0.25">
      <c r="A33" s="311">
        <v>31</v>
      </c>
      <c r="B33" s="116" t="s">
        <v>51</v>
      </c>
      <c r="C33" s="315" t="s">
        <v>83</v>
      </c>
      <c r="D33" s="110" t="s">
        <v>83</v>
      </c>
      <c r="E33" s="110"/>
      <c r="F33" s="111"/>
      <c r="G33" s="111"/>
      <c r="H33" s="111"/>
      <c r="I33" s="111"/>
      <c r="J33" s="111"/>
      <c r="K33" s="111"/>
      <c r="L33" s="111"/>
      <c r="M33" s="111"/>
      <c r="N33" s="221"/>
      <c r="O33" s="114">
        <f>SUM(Tabla911[[#This Row],[Gener]:[Desembre]])</f>
        <v>0</v>
      </c>
    </row>
    <row r="34" spans="1:22" x14ac:dyDescent="0.25">
      <c r="A34" s="311">
        <v>32</v>
      </c>
      <c r="B34" s="116" t="s">
        <v>52</v>
      </c>
      <c r="C34" s="315">
        <v>18860</v>
      </c>
      <c r="D34" s="110">
        <v>15180</v>
      </c>
      <c r="E34" s="110"/>
      <c r="F34" s="111"/>
      <c r="G34" s="111"/>
      <c r="H34" s="111"/>
      <c r="I34" s="111"/>
      <c r="J34" s="111"/>
      <c r="K34" s="111"/>
      <c r="L34" s="111"/>
      <c r="M34" s="111"/>
      <c r="N34" s="221"/>
      <c r="O34" s="114">
        <f>SUM(Tabla911[[#This Row],[Gener]:[Desembre]])</f>
        <v>34040</v>
      </c>
    </row>
    <row r="35" spans="1:22" x14ac:dyDescent="0.25">
      <c r="A35" s="311">
        <v>33</v>
      </c>
      <c r="B35" s="116" t="s">
        <v>21</v>
      </c>
      <c r="C35" s="315" t="s">
        <v>83</v>
      </c>
      <c r="D35" s="110" t="s">
        <v>83</v>
      </c>
      <c r="E35" s="110"/>
      <c r="F35" s="111"/>
      <c r="G35" s="111"/>
      <c r="H35" s="111"/>
      <c r="I35" s="134"/>
      <c r="J35" s="134"/>
      <c r="K35" s="111"/>
      <c r="L35" s="111"/>
      <c r="M35" s="111"/>
      <c r="N35" s="221"/>
      <c r="O35" s="114">
        <f>SUM(Tabla911[[#This Row],[Gener]:[Desembre]])</f>
        <v>0</v>
      </c>
    </row>
    <row r="36" spans="1:22" x14ac:dyDescent="0.25">
      <c r="A36" s="311">
        <v>34</v>
      </c>
      <c r="B36" s="116" t="s">
        <v>22</v>
      </c>
      <c r="C36" s="315">
        <v>4600</v>
      </c>
      <c r="D36" s="110">
        <v>3750</v>
      </c>
      <c r="E36" s="110"/>
      <c r="F36" s="111"/>
      <c r="G36" s="111"/>
      <c r="H36" s="111"/>
      <c r="I36" s="111"/>
      <c r="J36" s="111"/>
      <c r="K36" s="111"/>
      <c r="L36" s="111"/>
      <c r="M36" s="111"/>
      <c r="N36" s="221"/>
      <c r="O36" s="114">
        <f>SUM(Tabla911[[#This Row],[Gener]:[Desembre]])</f>
        <v>8350</v>
      </c>
    </row>
    <row r="37" spans="1:22" x14ac:dyDescent="0.25">
      <c r="A37" s="311">
        <v>35</v>
      </c>
      <c r="B37" s="116" t="s">
        <v>23</v>
      </c>
      <c r="C37" s="315">
        <v>12440</v>
      </c>
      <c r="D37" s="110">
        <v>11220</v>
      </c>
      <c r="E37" s="110"/>
      <c r="F37" s="111"/>
      <c r="G37" s="111"/>
      <c r="H37" s="111"/>
      <c r="I37" s="111"/>
      <c r="J37" s="111"/>
      <c r="K37" s="111"/>
      <c r="L37" s="111"/>
      <c r="M37" s="111"/>
      <c r="N37" s="221"/>
      <c r="O37" s="114">
        <f>SUM(Tabla911[[#This Row],[Gener]:[Desembre]])</f>
        <v>23660</v>
      </c>
    </row>
    <row r="38" spans="1:22" x14ac:dyDescent="0.25">
      <c r="A38" s="311">
        <v>36</v>
      </c>
      <c r="B38" s="116" t="s">
        <v>24</v>
      </c>
      <c r="C38" s="315" t="s">
        <v>83</v>
      </c>
      <c r="D38" s="110" t="s">
        <v>83</v>
      </c>
      <c r="E38" s="110"/>
      <c r="F38" s="111"/>
      <c r="G38" s="111"/>
      <c r="H38" s="111"/>
      <c r="I38" s="111"/>
      <c r="J38" s="111"/>
      <c r="K38" s="111"/>
      <c r="L38" s="111"/>
      <c r="M38" s="111"/>
      <c r="N38" s="221"/>
      <c r="O38" s="114">
        <f>SUM(Tabla911[[#This Row],[Gener]:[Desembre]])</f>
        <v>0</v>
      </c>
    </row>
    <row r="39" spans="1:22" x14ac:dyDescent="0.25">
      <c r="A39" s="311">
        <v>37</v>
      </c>
      <c r="B39" s="116" t="s">
        <v>25</v>
      </c>
      <c r="C39" s="315">
        <v>14520</v>
      </c>
      <c r="D39" s="110">
        <v>10700</v>
      </c>
      <c r="E39" s="110"/>
      <c r="F39" s="111"/>
      <c r="G39" s="111"/>
      <c r="H39" s="111"/>
      <c r="I39" s="111"/>
      <c r="J39" s="111"/>
      <c r="K39" s="111"/>
      <c r="L39" s="111"/>
      <c r="M39" s="111"/>
      <c r="N39" s="229"/>
      <c r="O39" s="169">
        <f>SUM(Tabla911[[#This Row],[Gener]:[Desembre]])</f>
        <v>25220</v>
      </c>
    </row>
    <row r="40" spans="1:22" x14ac:dyDescent="0.25">
      <c r="A40" s="311">
        <v>38</v>
      </c>
      <c r="B40" s="116" t="s">
        <v>5</v>
      </c>
      <c r="C40" s="315" t="s">
        <v>83</v>
      </c>
      <c r="D40" s="110" t="s">
        <v>83</v>
      </c>
      <c r="E40" s="110"/>
      <c r="F40" s="111"/>
      <c r="G40" s="111"/>
      <c r="H40" s="111"/>
      <c r="I40" s="111"/>
      <c r="J40" s="111"/>
      <c r="K40" s="111"/>
      <c r="L40" s="111"/>
      <c r="M40" s="111"/>
      <c r="N40" s="221"/>
      <c r="O40" s="114">
        <f>SUM(Tabla911[[#This Row],[Gener]:[Desembre]])</f>
        <v>0</v>
      </c>
    </row>
    <row r="41" spans="1:22" x14ac:dyDescent="0.25">
      <c r="A41" s="311">
        <v>39</v>
      </c>
      <c r="B41" s="116" t="s">
        <v>6</v>
      </c>
      <c r="C41" s="315" t="s">
        <v>83</v>
      </c>
      <c r="D41" s="110" t="s">
        <v>83</v>
      </c>
      <c r="E41" s="110"/>
      <c r="F41" s="111"/>
      <c r="G41" s="111"/>
      <c r="H41" s="111"/>
      <c r="I41" s="111"/>
      <c r="J41" s="111"/>
      <c r="K41" s="111"/>
      <c r="L41" s="111"/>
      <c r="M41" s="111"/>
      <c r="N41" s="221"/>
      <c r="O41" s="114">
        <f>SUM(Tabla911[[#This Row],[Gener]:[Desembre]])</f>
        <v>0</v>
      </c>
    </row>
    <row r="42" spans="1:22" x14ac:dyDescent="0.25">
      <c r="A42" s="312">
        <v>40</v>
      </c>
      <c r="B42" s="248" t="s">
        <v>8</v>
      </c>
      <c r="C42" s="316" t="s">
        <v>83</v>
      </c>
      <c r="D42" s="249" t="s">
        <v>83</v>
      </c>
      <c r="E42" s="249"/>
      <c r="F42" s="250"/>
      <c r="G42" s="250"/>
      <c r="H42" s="250"/>
      <c r="I42" s="251"/>
      <c r="J42" s="251"/>
      <c r="K42" s="250"/>
      <c r="L42" s="250"/>
      <c r="M42" s="250"/>
      <c r="N42" s="252"/>
      <c r="O42" s="247">
        <f>SUM(Tabla911[[#This Row],[Gener]:[Desembre]])</f>
        <v>0</v>
      </c>
    </row>
    <row r="43" spans="1:22" x14ac:dyDescent="0.25">
      <c r="A43" s="311">
        <v>41</v>
      </c>
      <c r="B43" s="116" t="s">
        <v>49</v>
      </c>
      <c r="C43" s="315" t="s">
        <v>83</v>
      </c>
      <c r="D43" s="110" t="s">
        <v>83</v>
      </c>
      <c r="E43" s="110"/>
      <c r="F43" s="111"/>
      <c r="G43" s="111"/>
      <c r="H43" s="111"/>
      <c r="I43" s="111"/>
      <c r="J43" s="111"/>
      <c r="K43" s="111"/>
      <c r="L43" s="111"/>
      <c r="M43" s="111"/>
      <c r="N43" s="221"/>
      <c r="O43" s="114">
        <f>SUM(Tabla911[[#This Row],[Gener]:[Desembre]])</f>
        <v>0</v>
      </c>
    </row>
    <row r="44" spans="1:22" s="3" customFormat="1" x14ac:dyDescent="0.25">
      <c r="A44" s="303">
        <v>7</v>
      </c>
      <c r="B44" s="319" t="s">
        <v>72</v>
      </c>
      <c r="C44" s="317" t="s">
        <v>83</v>
      </c>
      <c r="D44" s="302" t="s">
        <v>83</v>
      </c>
      <c r="E44" s="302"/>
      <c r="F44" s="134"/>
      <c r="G44" s="134"/>
      <c r="H44" s="134"/>
      <c r="I44" s="134"/>
      <c r="J44" s="134"/>
      <c r="K44" s="134"/>
      <c r="L44" s="134"/>
      <c r="M44" s="134"/>
      <c r="N44" s="303"/>
      <c r="O44" s="114">
        <f>SUM(Tabla911[[#This Row],[Gener]:[Desembre]])</f>
        <v>0</v>
      </c>
      <c r="Q44" s="166"/>
      <c r="R44" s="166"/>
      <c r="S44" s="166"/>
      <c r="T44" s="166"/>
      <c r="U44" s="166"/>
      <c r="V44"/>
    </row>
    <row r="45" spans="1:22" s="47" customFormat="1" ht="15.75" thickBot="1" x14ac:dyDescent="0.3">
      <c r="A45" s="313">
        <v>43</v>
      </c>
      <c r="B45" s="117" t="s">
        <v>73</v>
      </c>
      <c r="C45" s="318">
        <v>7620</v>
      </c>
      <c r="D45" s="112">
        <v>8920</v>
      </c>
      <c r="E45" s="112"/>
      <c r="F45" s="113"/>
      <c r="G45" s="113"/>
      <c r="H45" s="113"/>
      <c r="I45" s="113"/>
      <c r="J45" s="113"/>
      <c r="K45" s="113"/>
      <c r="L45" s="113"/>
      <c r="M45" s="113"/>
      <c r="N45" s="222"/>
      <c r="O45" s="114">
        <f>SUM(Tabla911[[#This Row],[Gener]:[Desembre]])</f>
        <v>16540</v>
      </c>
    </row>
    <row r="46" spans="1:22" ht="15.75" thickBot="1" x14ac:dyDescent="0.3">
      <c r="A46" s="253"/>
      <c r="B46" s="254" t="s">
        <v>76</v>
      </c>
      <c r="C46" s="285">
        <f t="shared" ref="C46:O46" si="0">SUBTOTAL(109,C4:C45)</f>
        <v>128520</v>
      </c>
      <c r="D46" s="286">
        <f t="shared" si="0"/>
        <v>140775</v>
      </c>
      <c r="E46" s="286">
        <f t="shared" si="0"/>
        <v>0</v>
      </c>
      <c r="F46" s="286">
        <f t="shared" si="0"/>
        <v>0</v>
      </c>
      <c r="G46" s="286">
        <f t="shared" si="0"/>
        <v>0</v>
      </c>
      <c r="H46" s="286">
        <f t="shared" si="0"/>
        <v>0</v>
      </c>
      <c r="I46" s="286">
        <f t="shared" si="0"/>
        <v>0</v>
      </c>
      <c r="J46" s="286">
        <f t="shared" si="0"/>
        <v>0</v>
      </c>
      <c r="K46" s="286">
        <f t="shared" si="0"/>
        <v>0</v>
      </c>
      <c r="L46" s="286">
        <f t="shared" si="0"/>
        <v>0</v>
      </c>
      <c r="M46" s="286">
        <f t="shared" si="0"/>
        <v>0</v>
      </c>
      <c r="N46" s="287">
        <f t="shared" si="0"/>
        <v>0</v>
      </c>
      <c r="O46" s="287">
        <f t="shared" si="0"/>
        <v>269295</v>
      </c>
    </row>
    <row r="47" spans="1:22" ht="15.75" thickBot="1" x14ac:dyDescent="0.3">
      <c r="A47" s="169"/>
      <c r="B47" s="167" t="s">
        <v>71</v>
      </c>
      <c r="C47" s="23">
        <v>91930</v>
      </c>
      <c r="D47" s="24">
        <v>99130</v>
      </c>
      <c r="E47" s="24">
        <v>121075</v>
      </c>
      <c r="F47" s="24">
        <v>149180</v>
      </c>
      <c r="G47" s="24">
        <v>171995</v>
      </c>
      <c r="H47" s="24">
        <v>147460</v>
      </c>
      <c r="I47" s="24">
        <v>148870</v>
      </c>
      <c r="J47" s="24">
        <v>120340</v>
      </c>
      <c r="K47" s="24">
        <v>143530</v>
      </c>
      <c r="L47" s="24">
        <v>151835</v>
      </c>
      <c r="M47" s="24">
        <v>138265</v>
      </c>
      <c r="N47" s="25">
        <v>155140</v>
      </c>
      <c r="O47" s="26">
        <f>SUM(Tabla911[[#This Row],[Gener]:[Desembre]])</f>
        <v>1638750</v>
      </c>
    </row>
    <row r="48" spans="1:22" ht="15.75" thickBot="1" x14ac:dyDescent="0.3">
      <c r="A48" s="170"/>
      <c r="B48" s="168" t="s">
        <v>58</v>
      </c>
      <c r="C48" s="91">
        <f t="shared" ref="C48:O48" si="1">(C46/C47)-1</f>
        <v>0.39802023278581533</v>
      </c>
      <c r="D48" s="92">
        <f t="shared" si="1"/>
        <v>0.42010491274084538</v>
      </c>
      <c r="E48" s="92">
        <f t="shared" si="1"/>
        <v>-1</v>
      </c>
      <c r="F48" s="92">
        <f t="shared" si="1"/>
        <v>-1</v>
      </c>
      <c r="G48" s="92">
        <f t="shared" si="1"/>
        <v>-1</v>
      </c>
      <c r="H48" s="92">
        <f t="shared" si="1"/>
        <v>-1</v>
      </c>
      <c r="I48" s="92">
        <f t="shared" si="1"/>
        <v>-1</v>
      </c>
      <c r="J48" s="92">
        <f t="shared" si="1"/>
        <v>-1</v>
      </c>
      <c r="K48" s="92">
        <f t="shared" si="1"/>
        <v>-1</v>
      </c>
      <c r="L48" s="92">
        <f t="shared" si="1"/>
        <v>-1</v>
      </c>
      <c r="M48" s="92">
        <f t="shared" si="1"/>
        <v>-1</v>
      </c>
      <c r="N48" s="232">
        <f t="shared" si="1"/>
        <v>-1</v>
      </c>
      <c r="O48" s="204">
        <f t="shared" si="1"/>
        <v>-0.83567048054919912</v>
      </c>
    </row>
    <row r="49" spans="2:16" x14ac:dyDescent="0.25">
      <c r="B49" s="13" t="s">
        <v>69</v>
      </c>
    </row>
    <row r="52" spans="2:16" x14ac:dyDescent="0.25">
      <c r="P52" s="50"/>
    </row>
  </sheetData>
  <sheetProtection sheet="1" objects="1" scenarios="1"/>
  <pageMargins left="0.51181102362204722" right="0.51181102362204722" top="0.62992125984251968" bottom="0.59055118110236227" header="0.19685039370078741" footer="0.31496062992125984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1"/>
  <sheetViews>
    <sheetView showZeros="0" zoomScale="90" zoomScaleNormal="90" workbookViewId="0">
      <selection activeCell="I19" sqref="I19"/>
    </sheetView>
  </sheetViews>
  <sheetFormatPr baseColWidth="10" defaultColWidth="11.5703125" defaultRowHeight="15" x14ac:dyDescent="0.25"/>
  <cols>
    <col min="1" max="1" width="5.85546875" style="52" bestFit="1" customWidth="1"/>
    <col min="2" max="2" width="41.28515625" style="52" bestFit="1" customWidth="1"/>
    <col min="3" max="14" width="11.7109375" style="55" customWidth="1"/>
    <col min="15" max="15" width="11.28515625" style="56" customWidth="1"/>
    <col min="16" max="1021" width="17" style="52" customWidth="1"/>
    <col min="1022" max="16384" width="11.5703125" style="52"/>
  </cols>
  <sheetData>
    <row r="1" spans="1:18" ht="15.75" x14ac:dyDescent="0.25">
      <c r="B1" s="51" t="s">
        <v>82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86"/>
      <c r="O1" s="53"/>
    </row>
    <row r="2" spans="1:18" ht="15.75" thickBot="1" x14ac:dyDescent="0.3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86"/>
      <c r="O2" s="53"/>
    </row>
    <row r="3" spans="1:18" ht="15.75" thickBot="1" x14ac:dyDescent="0.3">
      <c r="A3" s="121" t="s">
        <v>59</v>
      </c>
      <c r="B3" s="87" t="s">
        <v>57</v>
      </c>
      <c r="C3" s="124" t="s">
        <v>26</v>
      </c>
      <c r="D3" s="118" t="s">
        <v>27</v>
      </c>
      <c r="E3" s="118" t="s">
        <v>28</v>
      </c>
      <c r="F3" s="118" t="s">
        <v>29</v>
      </c>
      <c r="G3" s="118" t="s">
        <v>30</v>
      </c>
      <c r="H3" s="118" t="s">
        <v>31</v>
      </c>
      <c r="I3" s="118" t="s">
        <v>32</v>
      </c>
      <c r="J3" s="118" t="s">
        <v>33</v>
      </c>
      <c r="K3" s="118" t="s">
        <v>34</v>
      </c>
      <c r="L3" s="179" t="s">
        <v>35</v>
      </c>
      <c r="M3" s="118" t="s">
        <v>36</v>
      </c>
      <c r="N3" s="180" t="s">
        <v>37</v>
      </c>
      <c r="O3" s="88" t="s">
        <v>38</v>
      </c>
    </row>
    <row r="4" spans="1:18" x14ac:dyDescent="0.25">
      <c r="A4" s="122">
        <v>1</v>
      </c>
      <c r="B4" s="127" t="s">
        <v>39</v>
      </c>
      <c r="C4" s="125">
        <v>5500</v>
      </c>
      <c r="D4" s="119">
        <v>6400</v>
      </c>
      <c r="E4" s="119"/>
      <c r="F4" s="119"/>
      <c r="G4" s="119"/>
      <c r="H4" s="119"/>
      <c r="I4" s="119"/>
      <c r="J4" s="119"/>
      <c r="K4" s="119"/>
      <c r="L4" s="178"/>
      <c r="M4" s="119"/>
      <c r="N4" s="48"/>
      <c r="O4" s="223">
        <f>SUM(Tabla91112[[#This Row],[Gener]:[Desembre]])</f>
        <v>11900</v>
      </c>
      <c r="Q4" s="163"/>
      <c r="R4" s="164"/>
    </row>
    <row r="5" spans="1:18" x14ac:dyDescent="0.25">
      <c r="A5" s="123">
        <v>2</v>
      </c>
      <c r="B5" s="128" t="s">
        <v>0</v>
      </c>
      <c r="C5" s="126">
        <v>12800</v>
      </c>
      <c r="D5" s="120">
        <v>12260</v>
      </c>
      <c r="E5" s="120"/>
      <c r="F5" s="120"/>
      <c r="G5" s="120"/>
      <c r="H5" s="120"/>
      <c r="I5" s="120"/>
      <c r="J5" s="120"/>
      <c r="K5" s="120"/>
      <c r="L5" s="120"/>
      <c r="M5" s="120"/>
      <c r="N5" s="181"/>
      <c r="O5" s="225">
        <f>SUM(Tabla91112[[#This Row],[Gener]:[Desembre]])</f>
        <v>25060</v>
      </c>
      <c r="Q5" s="163"/>
      <c r="R5" s="164"/>
    </row>
    <row r="6" spans="1:18" x14ac:dyDescent="0.25">
      <c r="A6" s="123">
        <v>3</v>
      </c>
      <c r="B6" s="128" t="s">
        <v>1</v>
      </c>
      <c r="C6" s="126" t="s">
        <v>83</v>
      </c>
      <c r="D6" s="120" t="s">
        <v>83</v>
      </c>
      <c r="E6" s="120"/>
      <c r="F6" s="120"/>
      <c r="G6" s="120"/>
      <c r="H6" s="120"/>
      <c r="I6" s="120"/>
      <c r="J6" s="120"/>
      <c r="K6" s="120"/>
      <c r="L6" s="120"/>
      <c r="M6" s="120"/>
      <c r="N6" s="181"/>
      <c r="O6" s="225">
        <f>SUM(Tabla91112[[#This Row],[Gener]:[Desembre]])</f>
        <v>0</v>
      </c>
      <c r="Q6" s="163"/>
      <c r="R6" s="164"/>
    </row>
    <row r="7" spans="1:18" x14ac:dyDescent="0.25">
      <c r="A7" s="123">
        <v>4</v>
      </c>
      <c r="B7" s="128" t="s">
        <v>2</v>
      </c>
      <c r="C7" s="126" t="s">
        <v>83</v>
      </c>
      <c r="D7" s="120" t="s">
        <v>83</v>
      </c>
      <c r="E7" s="120"/>
      <c r="F7" s="120"/>
      <c r="G7" s="120"/>
      <c r="H7" s="120"/>
      <c r="I7" s="120"/>
      <c r="J7" s="120"/>
      <c r="K7" s="120"/>
      <c r="L7" s="120"/>
      <c r="M7" s="120"/>
      <c r="N7" s="181"/>
      <c r="O7" s="225">
        <f>SUM(Tabla91112[[#This Row],[Gener]:[Desembre]])</f>
        <v>0</v>
      </c>
      <c r="Q7" s="163"/>
      <c r="R7" s="164"/>
    </row>
    <row r="8" spans="1:18" x14ac:dyDescent="0.25">
      <c r="A8" s="123">
        <v>5</v>
      </c>
      <c r="B8" s="128" t="s">
        <v>3</v>
      </c>
      <c r="C8" s="126" t="s">
        <v>83</v>
      </c>
      <c r="D8" s="120" t="s">
        <v>83</v>
      </c>
      <c r="E8" s="120"/>
      <c r="F8" s="120"/>
      <c r="G8" s="120"/>
      <c r="H8" s="120"/>
      <c r="I8" s="120"/>
      <c r="J8" s="120"/>
      <c r="K8" s="120"/>
      <c r="L8" s="120"/>
      <c r="M8" s="120"/>
      <c r="N8" s="181"/>
      <c r="O8" s="225">
        <f>SUM(Tabla91112[[#This Row],[Gener]:[Desembre]])</f>
        <v>0</v>
      </c>
      <c r="Q8" s="163"/>
      <c r="R8" s="164"/>
    </row>
    <row r="9" spans="1:18" x14ac:dyDescent="0.25">
      <c r="A9" s="123">
        <v>6</v>
      </c>
      <c r="B9" s="128" t="s">
        <v>4</v>
      </c>
      <c r="C9" s="126">
        <v>9820</v>
      </c>
      <c r="D9" s="120">
        <v>9640</v>
      </c>
      <c r="E9" s="120"/>
      <c r="F9" s="120"/>
      <c r="G9" s="120"/>
      <c r="H9" s="120"/>
      <c r="I9" s="120"/>
      <c r="J9" s="120"/>
      <c r="K9" s="120"/>
      <c r="L9" s="120"/>
      <c r="M9" s="120"/>
      <c r="N9" s="224"/>
      <c r="O9" s="226">
        <f>SUM(Tabla91112[[#This Row],[Gener]:[Desembre]])</f>
        <v>19460</v>
      </c>
      <c r="Q9" s="166"/>
    </row>
    <row r="10" spans="1:18" x14ac:dyDescent="0.25">
      <c r="A10" s="123">
        <v>8</v>
      </c>
      <c r="B10" s="128" t="s">
        <v>7</v>
      </c>
      <c r="C10" s="126" t="s">
        <v>83</v>
      </c>
      <c r="D10" s="120" t="s">
        <v>83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81"/>
      <c r="O10" s="225">
        <f>SUM(Tabla91112[[#This Row],[Gener]:[Desembre]])</f>
        <v>0</v>
      </c>
    </row>
    <row r="11" spans="1:18" x14ac:dyDescent="0.25">
      <c r="A11" s="123">
        <v>9</v>
      </c>
      <c r="B11" s="128" t="s">
        <v>40</v>
      </c>
      <c r="C11" s="126" t="s">
        <v>83</v>
      </c>
      <c r="D11" s="120" t="s">
        <v>83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81"/>
      <c r="O11" s="225">
        <f>SUM(Tabla91112[[#This Row],[Gener]:[Desembre]])</f>
        <v>0</v>
      </c>
    </row>
    <row r="12" spans="1:18" x14ac:dyDescent="0.25">
      <c r="A12" s="123">
        <v>10</v>
      </c>
      <c r="B12" s="128" t="s">
        <v>41</v>
      </c>
      <c r="C12" s="126">
        <v>7180</v>
      </c>
      <c r="D12" s="120">
        <v>7780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81"/>
      <c r="O12" s="225">
        <f>SUM(Tabla91112[[#This Row],[Gener]:[Desembre]])</f>
        <v>14960</v>
      </c>
    </row>
    <row r="13" spans="1:18" x14ac:dyDescent="0.25">
      <c r="A13" s="123">
        <v>11</v>
      </c>
      <c r="B13" s="128" t="s">
        <v>9</v>
      </c>
      <c r="C13" s="126" t="s">
        <v>83</v>
      </c>
      <c r="D13" s="120" t="s">
        <v>83</v>
      </c>
      <c r="E13" s="120"/>
      <c r="F13" s="120"/>
      <c r="G13" s="120"/>
      <c r="H13" s="120"/>
      <c r="I13" s="120"/>
      <c r="J13" s="120"/>
      <c r="K13" s="120"/>
      <c r="L13" s="120"/>
      <c r="M13" s="120"/>
      <c r="N13" s="181"/>
      <c r="O13" s="227">
        <f>SUM(Tabla91112[[#This Row],[Gener]:[Desembre]])</f>
        <v>0</v>
      </c>
    </row>
    <row r="14" spans="1:18" x14ac:dyDescent="0.25">
      <c r="A14" s="123">
        <v>12</v>
      </c>
      <c r="B14" s="128" t="s">
        <v>10</v>
      </c>
      <c r="C14" s="126">
        <v>3060</v>
      </c>
      <c r="D14" s="120">
        <v>3680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81"/>
      <c r="O14" s="225">
        <f>SUM(Tabla91112[[#This Row],[Gener]:[Desembre]])</f>
        <v>6740</v>
      </c>
    </row>
    <row r="15" spans="1:18" x14ac:dyDescent="0.25">
      <c r="A15" s="123">
        <v>13</v>
      </c>
      <c r="B15" s="128" t="s">
        <v>42</v>
      </c>
      <c r="C15" s="126" t="s">
        <v>83</v>
      </c>
      <c r="D15" s="120" t="s">
        <v>83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81"/>
      <c r="O15" s="225">
        <f>SUM(Tabla91112[[#This Row],[Gener]:[Desembre]])</f>
        <v>0</v>
      </c>
    </row>
    <row r="16" spans="1:18" x14ac:dyDescent="0.25">
      <c r="A16" s="123">
        <v>14</v>
      </c>
      <c r="B16" s="128" t="s">
        <v>11</v>
      </c>
      <c r="C16" s="126" t="s">
        <v>83</v>
      </c>
      <c r="D16" s="120" t="s">
        <v>83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81"/>
      <c r="O16" s="225">
        <f>SUM(Tabla91112[[#This Row],[Gener]:[Desembre]])</f>
        <v>0</v>
      </c>
    </row>
    <row r="17" spans="1:15" x14ac:dyDescent="0.25">
      <c r="A17" s="123">
        <v>15</v>
      </c>
      <c r="B17" s="128" t="s">
        <v>12</v>
      </c>
      <c r="C17" s="126" t="s">
        <v>83</v>
      </c>
      <c r="D17" s="120" t="s">
        <v>83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81"/>
      <c r="O17" s="225">
        <f>SUM(Tabla91112[[#This Row],[Gener]:[Desembre]])</f>
        <v>0</v>
      </c>
    </row>
    <row r="18" spans="1:15" x14ac:dyDescent="0.25">
      <c r="A18" s="123">
        <v>16</v>
      </c>
      <c r="B18" s="128" t="s">
        <v>13</v>
      </c>
      <c r="C18" s="126" t="s">
        <v>83</v>
      </c>
      <c r="D18" s="120" t="s">
        <v>83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81"/>
      <c r="O18" s="225">
        <f>SUM(Tabla91112[[#This Row],[Gener]:[Desembre]])</f>
        <v>0</v>
      </c>
    </row>
    <row r="19" spans="1:15" x14ac:dyDescent="0.25">
      <c r="A19" s="123">
        <v>17</v>
      </c>
      <c r="B19" s="128" t="s">
        <v>14</v>
      </c>
      <c r="C19" s="126" t="s">
        <v>83</v>
      </c>
      <c r="D19" s="120" t="s">
        <v>83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81"/>
      <c r="O19" s="225">
        <f>SUM(Tabla91112[[#This Row],[Gener]:[Desembre]])</f>
        <v>0</v>
      </c>
    </row>
    <row r="20" spans="1:15" x14ac:dyDescent="0.25">
      <c r="A20" s="123">
        <v>18</v>
      </c>
      <c r="B20" s="128" t="s">
        <v>15</v>
      </c>
      <c r="C20" s="126" t="s">
        <v>83</v>
      </c>
      <c r="D20" s="120" t="s">
        <v>83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81"/>
      <c r="O20" s="225">
        <f>SUM(Tabla91112[[#This Row],[Gener]:[Desembre]])</f>
        <v>0</v>
      </c>
    </row>
    <row r="21" spans="1:15" x14ac:dyDescent="0.25">
      <c r="A21" s="123">
        <v>19</v>
      </c>
      <c r="B21" s="128" t="s">
        <v>16</v>
      </c>
      <c r="C21" s="126" t="s">
        <v>83</v>
      </c>
      <c r="D21" s="120" t="s">
        <v>83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81"/>
      <c r="O21" s="225">
        <f>SUM(Tabla91112[[#This Row],[Gener]:[Desembre]])</f>
        <v>0</v>
      </c>
    </row>
    <row r="22" spans="1:15" x14ac:dyDescent="0.25">
      <c r="A22" s="123">
        <v>20</v>
      </c>
      <c r="B22" s="128" t="s">
        <v>17</v>
      </c>
      <c r="C22" s="126">
        <v>15360</v>
      </c>
      <c r="D22" s="120">
        <v>19220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81"/>
      <c r="O22" s="225">
        <f>SUM(Tabla91112[[#This Row],[Gener]:[Desembre]])</f>
        <v>34580</v>
      </c>
    </row>
    <row r="23" spans="1:15" x14ac:dyDescent="0.25">
      <c r="A23" s="123">
        <v>21</v>
      </c>
      <c r="B23" s="128" t="s">
        <v>18</v>
      </c>
      <c r="C23" s="126" t="s">
        <v>83</v>
      </c>
      <c r="D23" s="120" t="s">
        <v>83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81"/>
      <c r="O23" s="225">
        <f>SUM(Tabla91112[[#This Row],[Gener]:[Desembre]])</f>
        <v>0</v>
      </c>
    </row>
    <row r="24" spans="1:15" x14ac:dyDescent="0.25">
      <c r="A24" s="123">
        <v>22</v>
      </c>
      <c r="B24" s="128" t="s">
        <v>19</v>
      </c>
      <c r="C24" s="126" t="s">
        <v>83</v>
      </c>
      <c r="D24" s="120" t="s">
        <v>83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81"/>
      <c r="O24" s="225">
        <f>SUM(Tabla91112[[#This Row],[Gener]:[Desembre]])</f>
        <v>0</v>
      </c>
    </row>
    <row r="25" spans="1:15" x14ac:dyDescent="0.25">
      <c r="A25" s="123">
        <v>23</v>
      </c>
      <c r="B25" s="128" t="s">
        <v>43</v>
      </c>
      <c r="C25" s="126" t="s">
        <v>83</v>
      </c>
      <c r="D25" s="120" t="s">
        <v>83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81"/>
      <c r="O25" s="225">
        <f>SUM(Tabla91112[[#This Row],[Gener]:[Desembre]])</f>
        <v>0</v>
      </c>
    </row>
    <row r="26" spans="1:15" x14ac:dyDescent="0.25">
      <c r="A26" s="123">
        <v>24</v>
      </c>
      <c r="B26" s="128" t="s">
        <v>44</v>
      </c>
      <c r="C26" s="126">
        <v>3660</v>
      </c>
      <c r="D26" s="120">
        <v>3520</v>
      </c>
      <c r="E26" s="120"/>
      <c r="F26" s="120"/>
      <c r="G26" s="120"/>
      <c r="H26" s="120"/>
      <c r="I26" s="120"/>
      <c r="J26" s="120"/>
      <c r="K26" s="120"/>
      <c r="L26" s="120"/>
      <c r="M26" s="120"/>
      <c r="N26" s="48"/>
      <c r="O26" s="169">
        <f>SUM(Tabla91112[[#This Row],[Gener]:[Desembre]])</f>
        <v>7180</v>
      </c>
    </row>
    <row r="27" spans="1:15" x14ac:dyDescent="0.25">
      <c r="A27" s="123">
        <v>25</v>
      </c>
      <c r="B27" s="128" t="s">
        <v>20</v>
      </c>
      <c r="C27" s="126">
        <v>9120</v>
      </c>
      <c r="D27" s="120">
        <v>10780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81"/>
      <c r="O27" s="225">
        <f>SUM(Tabla91112[[#This Row],[Gener]:[Desembre]])</f>
        <v>19900</v>
      </c>
    </row>
    <row r="28" spans="1:15" x14ac:dyDescent="0.25">
      <c r="A28" s="123">
        <v>26</v>
      </c>
      <c r="B28" s="128" t="s">
        <v>45</v>
      </c>
      <c r="C28" s="126" t="s">
        <v>83</v>
      </c>
      <c r="D28" s="120" t="s">
        <v>83</v>
      </c>
      <c r="E28" s="120"/>
      <c r="F28" s="120"/>
      <c r="G28" s="120"/>
      <c r="H28" s="120"/>
      <c r="I28" s="120"/>
      <c r="J28" s="120"/>
      <c r="K28" s="120"/>
      <c r="L28" s="120"/>
      <c r="M28" s="120"/>
      <c r="N28" s="181"/>
      <c r="O28" s="225">
        <f>SUM(Tabla91112[[#This Row],[Gener]:[Desembre]])</f>
        <v>0</v>
      </c>
    </row>
    <row r="29" spans="1:15" x14ac:dyDescent="0.25">
      <c r="A29" s="123">
        <v>27</v>
      </c>
      <c r="B29" s="128" t="s">
        <v>46</v>
      </c>
      <c r="C29" s="126" t="s">
        <v>83</v>
      </c>
      <c r="D29" s="120" t="s">
        <v>83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81"/>
      <c r="O29" s="225">
        <f>SUM(Tabla91112[[#This Row],[Gener]:[Desembre]])</f>
        <v>0</v>
      </c>
    </row>
    <row r="30" spans="1:15" x14ac:dyDescent="0.25">
      <c r="A30" s="123">
        <v>28</v>
      </c>
      <c r="B30" s="128" t="s">
        <v>47</v>
      </c>
      <c r="C30" s="126" t="s">
        <v>83</v>
      </c>
      <c r="D30" s="120" t="s">
        <v>83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81"/>
      <c r="O30" s="225">
        <f>SUM(Tabla91112[[#This Row],[Gener]:[Desembre]])</f>
        <v>0</v>
      </c>
    </row>
    <row r="31" spans="1:15" x14ac:dyDescent="0.25">
      <c r="A31" s="123">
        <v>29</v>
      </c>
      <c r="B31" s="128" t="s">
        <v>48</v>
      </c>
      <c r="C31" s="126" t="s">
        <v>83</v>
      </c>
      <c r="D31" s="120" t="s">
        <v>83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81"/>
      <c r="O31" s="225">
        <f>SUM(Tabla91112[[#This Row],[Gener]:[Desembre]])</f>
        <v>0</v>
      </c>
    </row>
    <row r="32" spans="1:15" x14ac:dyDescent="0.25">
      <c r="A32" s="123">
        <v>30</v>
      </c>
      <c r="B32" s="128" t="s">
        <v>50</v>
      </c>
      <c r="C32" s="126" t="s">
        <v>83</v>
      </c>
      <c r="D32" s="120" t="s">
        <v>83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81"/>
      <c r="O32" s="225">
        <f>SUM(Tabla91112[[#This Row],[Gener]:[Desembre]])</f>
        <v>0</v>
      </c>
    </row>
    <row r="33" spans="1:22" x14ac:dyDescent="0.25">
      <c r="A33" s="123">
        <v>31</v>
      </c>
      <c r="B33" s="128" t="s">
        <v>51</v>
      </c>
      <c r="C33" s="126" t="s">
        <v>83</v>
      </c>
      <c r="D33" s="120" t="s">
        <v>83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81"/>
      <c r="O33" s="225">
        <f>SUM(Tabla91112[[#This Row],[Gener]:[Desembre]])</f>
        <v>0</v>
      </c>
    </row>
    <row r="34" spans="1:22" x14ac:dyDescent="0.25">
      <c r="A34" s="123">
        <v>32</v>
      </c>
      <c r="B34" s="128" t="s">
        <v>52</v>
      </c>
      <c r="C34" s="126">
        <v>6900</v>
      </c>
      <c r="D34" s="120">
        <v>5580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81"/>
      <c r="O34" s="225">
        <f>SUM(Tabla91112[[#This Row],[Gener]:[Desembre]])</f>
        <v>12480</v>
      </c>
    </row>
    <row r="35" spans="1:22" x14ac:dyDescent="0.25">
      <c r="A35" s="123">
        <v>33</v>
      </c>
      <c r="B35" s="128" t="s">
        <v>21</v>
      </c>
      <c r="C35" s="126" t="s">
        <v>83</v>
      </c>
      <c r="D35" s="120" t="s">
        <v>83</v>
      </c>
      <c r="E35" s="120"/>
      <c r="F35" s="120"/>
      <c r="G35" s="120"/>
      <c r="H35" s="120"/>
      <c r="I35" s="120"/>
      <c r="J35" s="120"/>
      <c r="K35" s="120"/>
      <c r="L35" s="120"/>
      <c r="M35" s="120"/>
      <c r="N35" s="181"/>
      <c r="O35" s="225">
        <f>SUM(Tabla91112[[#This Row],[Gener]:[Desembre]])</f>
        <v>0</v>
      </c>
    </row>
    <row r="36" spans="1:22" x14ac:dyDescent="0.25">
      <c r="A36" s="123">
        <v>34</v>
      </c>
      <c r="B36" s="128" t="s">
        <v>22</v>
      </c>
      <c r="C36" s="126">
        <v>4020</v>
      </c>
      <c r="D36" s="120">
        <v>3500</v>
      </c>
      <c r="E36" s="120"/>
      <c r="F36" s="120"/>
      <c r="G36" s="120"/>
      <c r="H36" s="120"/>
      <c r="I36" s="120"/>
      <c r="J36" s="120"/>
      <c r="K36" s="120"/>
      <c r="L36" s="120"/>
      <c r="M36" s="120"/>
      <c r="N36" s="48"/>
      <c r="O36" s="169">
        <f>SUM(Tabla91112[[#This Row],[Gener]:[Desembre]])</f>
        <v>7520</v>
      </c>
    </row>
    <row r="37" spans="1:22" x14ac:dyDescent="0.25">
      <c r="A37" s="123">
        <v>35</v>
      </c>
      <c r="B37" s="128" t="s">
        <v>23</v>
      </c>
      <c r="C37" s="126" t="s">
        <v>83</v>
      </c>
      <c r="D37" s="120" t="s">
        <v>83</v>
      </c>
      <c r="E37" s="120"/>
      <c r="F37" s="120"/>
      <c r="G37" s="120"/>
      <c r="H37" s="120"/>
      <c r="I37" s="120"/>
      <c r="J37" s="120"/>
      <c r="K37" s="120"/>
      <c r="L37" s="120"/>
      <c r="M37" s="120"/>
      <c r="N37" s="181"/>
      <c r="O37" s="225">
        <f>SUM(Tabla91112[[#This Row],[Gener]:[Desembre]])</f>
        <v>0</v>
      </c>
    </row>
    <row r="38" spans="1:22" x14ac:dyDescent="0.25">
      <c r="A38" s="123">
        <v>36</v>
      </c>
      <c r="B38" s="128" t="s">
        <v>24</v>
      </c>
      <c r="C38" s="126" t="s">
        <v>83</v>
      </c>
      <c r="D38" s="120" t="s">
        <v>83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81"/>
      <c r="O38" s="225">
        <f>SUM(Tabla91112[[#This Row],[Gener]:[Desembre]])</f>
        <v>0</v>
      </c>
    </row>
    <row r="39" spans="1:22" x14ac:dyDescent="0.25">
      <c r="A39" s="123">
        <v>37</v>
      </c>
      <c r="B39" s="128" t="s">
        <v>25</v>
      </c>
      <c r="C39" s="126" t="s">
        <v>83</v>
      </c>
      <c r="D39" s="120" t="s">
        <v>83</v>
      </c>
      <c r="E39" s="120"/>
      <c r="F39" s="120"/>
      <c r="G39" s="120"/>
      <c r="H39" s="120"/>
      <c r="I39" s="120"/>
      <c r="J39" s="135"/>
      <c r="K39" s="120"/>
      <c r="L39" s="120"/>
      <c r="M39" s="120"/>
      <c r="N39" s="181"/>
      <c r="O39" s="225">
        <f>SUM(Tabla91112[[#This Row],[Gener]:[Desembre]])</f>
        <v>0</v>
      </c>
    </row>
    <row r="40" spans="1:22" x14ac:dyDescent="0.25">
      <c r="A40" s="123">
        <v>38</v>
      </c>
      <c r="B40" s="128" t="s">
        <v>5</v>
      </c>
      <c r="C40" s="126" t="s">
        <v>83</v>
      </c>
      <c r="D40" s="120" t="s">
        <v>83</v>
      </c>
      <c r="E40" s="120"/>
      <c r="F40" s="120"/>
      <c r="G40" s="120"/>
      <c r="H40" s="120"/>
      <c r="I40" s="120"/>
      <c r="J40" s="120"/>
      <c r="K40" s="120"/>
      <c r="L40" s="120"/>
      <c r="M40" s="120"/>
      <c r="N40" s="181"/>
      <c r="O40" s="225">
        <f>SUM(Tabla91112[[#This Row],[Gener]:[Desembre]])</f>
        <v>0</v>
      </c>
    </row>
    <row r="41" spans="1:22" x14ac:dyDescent="0.25">
      <c r="A41" s="123">
        <v>39</v>
      </c>
      <c r="B41" s="128" t="s">
        <v>6</v>
      </c>
      <c r="C41" s="126" t="s">
        <v>83</v>
      </c>
      <c r="D41" s="120" t="s">
        <v>83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81"/>
      <c r="O41" s="225">
        <f>SUM(Tabla91112[[#This Row],[Gener]:[Desembre]])</f>
        <v>0</v>
      </c>
    </row>
    <row r="42" spans="1:22" x14ac:dyDescent="0.25">
      <c r="A42" s="123">
        <v>40</v>
      </c>
      <c r="B42" s="128" t="s">
        <v>8</v>
      </c>
      <c r="C42" s="126" t="s">
        <v>83</v>
      </c>
      <c r="D42" s="120" t="s">
        <v>83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81"/>
      <c r="O42" s="225">
        <f>SUM(Tabla91112[[#This Row],[Gener]:[Desembre]])</f>
        <v>0</v>
      </c>
    </row>
    <row r="43" spans="1:22" s="53" customFormat="1" x14ac:dyDescent="0.25">
      <c r="A43" s="123">
        <v>41</v>
      </c>
      <c r="B43" s="128" t="s">
        <v>49</v>
      </c>
      <c r="C43" s="126" t="s">
        <v>83</v>
      </c>
      <c r="D43" s="120" t="s">
        <v>83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81"/>
      <c r="O43" s="225">
        <f>SUM(Tabla91112[[#This Row],[Gener]:[Desembre]])</f>
        <v>0</v>
      </c>
    </row>
    <row r="44" spans="1:22" s="3" customFormat="1" x14ac:dyDescent="0.25">
      <c r="A44" s="135">
        <v>7</v>
      </c>
      <c r="B44" s="128" t="s">
        <v>72</v>
      </c>
      <c r="C44" s="126" t="s">
        <v>83</v>
      </c>
      <c r="D44" s="120" t="s">
        <v>83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81"/>
      <c r="O44" s="225">
        <f>SUM(Tabla91112[[#This Row],[Gener]:[Desembre]])</f>
        <v>0</v>
      </c>
      <c r="Q44" s="166"/>
      <c r="R44" s="166"/>
      <c r="S44" s="166"/>
      <c r="T44" s="166"/>
      <c r="U44" s="166"/>
      <c r="V44"/>
    </row>
    <row r="45" spans="1:22" ht="15.75" thickBot="1" x14ac:dyDescent="0.3">
      <c r="A45" s="291">
        <v>43</v>
      </c>
      <c r="B45" s="128" t="s">
        <v>73</v>
      </c>
      <c r="C45" s="126" t="s">
        <v>83</v>
      </c>
      <c r="D45" s="120" t="s">
        <v>83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81"/>
      <c r="O45" s="225">
        <f>SUM(Tabla91112[[#This Row],[Gener]:[Desembre]])</f>
        <v>0</v>
      </c>
      <c r="P45"/>
    </row>
    <row r="46" spans="1:22" ht="15.75" thickBot="1" x14ac:dyDescent="0.3">
      <c r="A46" s="171"/>
      <c r="B46" s="89" t="s">
        <v>76</v>
      </c>
      <c r="C46" s="288">
        <f t="shared" ref="C46:O46" si="0">SUBTOTAL(109,C4:C45)</f>
        <v>77420</v>
      </c>
      <c r="D46" s="289">
        <f t="shared" si="0"/>
        <v>82360</v>
      </c>
      <c r="E46" s="289">
        <f t="shared" si="0"/>
        <v>0</v>
      </c>
      <c r="F46" s="289">
        <f t="shared" si="0"/>
        <v>0</v>
      </c>
      <c r="G46" s="289">
        <f>SUBTOTAL(109,G4:G45)</f>
        <v>0</v>
      </c>
      <c r="H46" s="289">
        <f t="shared" si="0"/>
        <v>0</v>
      </c>
      <c r="I46" s="289">
        <f t="shared" si="0"/>
        <v>0</v>
      </c>
      <c r="J46" s="289">
        <f t="shared" si="0"/>
        <v>0</v>
      </c>
      <c r="K46" s="289">
        <f t="shared" si="0"/>
        <v>0</v>
      </c>
      <c r="L46" s="289">
        <f t="shared" si="0"/>
        <v>0</v>
      </c>
      <c r="M46" s="289">
        <f t="shared" si="0"/>
        <v>0</v>
      </c>
      <c r="N46" s="290">
        <f t="shared" si="0"/>
        <v>0</v>
      </c>
      <c r="O46" s="90">
        <f t="shared" si="0"/>
        <v>159780</v>
      </c>
    </row>
    <row r="47" spans="1:22" ht="15.75" thickBot="1" x14ac:dyDescent="0.3">
      <c r="A47" s="169"/>
      <c r="B47" s="41" t="s">
        <v>71</v>
      </c>
      <c r="C47" s="37">
        <v>36760</v>
      </c>
      <c r="D47" s="30">
        <v>32820</v>
      </c>
      <c r="E47" s="30">
        <v>47780</v>
      </c>
      <c r="F47" s="30">
        <v>66800</v>
      </c>
      <c r="G47" s="30">
        <v>71340</v>
      </c>
      <c r="H47" s="30">
        <v>60040</v>
      </c>
      <c r="I47" s="30">
        <v>75440</v>
      </c>
      <c r="J47" s="30">
        <v>57100</v>
      </c>
      <c r="K47" s="30">
        <v>87440</v>
      </c>
      <c r="L47" s="30">
        <v>78500</v>
      </c>
      <c r="M47" s="30">
        <v>83060</v>
      </c>
      <c r="N47" s="32">
        <v>74620</v>
      </c>
      <c r="O47" s="34">
        <f>SUM(Tabla91112[[#This Row],[Gener]:[Desembre]])</f>
        <v>771700</v>
      </c>
    </row>
    <row r="48" spans="1:22" ht="15.75" thickBot="1" x14ac:dyDescent="0.3">
      <c r="A48" s="170"/>
      <c r="B48" s="57" t="s">
        <v>58</v>
      </c>
      <c r="C48" s="59">
        <f t="shared" ref="C48:O48" si="1">(C46/C47)-1</f>
        <v>1.1060935799782374</v>
      </c>
      <c r="D48" s="59">
        <f t="shared" si="1"/>
        <v>1.5094454600853138</v>
      </c>
      <c r="E48" s="59">
        <f t="shared" si="1"/>
        <v>-1</v>
      </c>
      <c r="F48" s="59">
        <f t="shared" si="1"/>
        <v>-1</v>
      </c>
      <c r="G48" s="59">
        <f t="shared" si="1"/>
        <v>-1</v>
      </c>
      <c r="H48" s="59">
        <f t="shared" si="1"/>
        <v>-1</v>
      </c>
      <c r="I48" s="59">
        <f t="shared" si="1"/>
        <v>-1</v>
      </c>
      <c r="J48" s="59">
        <f t="shared" si="1"/>
        <v>-1</v>
      </c>
      <c r="K48" s="59">
        <f t="shared" si="1"/>
        <v>-1</v>
      </c>
      <c r="L48" s="59">
        <f t="shared" si="1"/>
        <v>-1</v>
      </c>
      <c r="M48" s="59">
        <f t="shared" si="1"/>
        <v>-1</v>
      </c>
      <c r="N48" s="182">
        <f t="shared" si="1"/>
        <v>-1</v>
      </c>
      <c r="O48" s="183">
        <f t="shared" si="1"/>
        <v>-0.79295062848257092</v>
      </c>
    </row>
    <row r="49" spans="2:16" x14ac:dyDescent="0.25">
      <c r="B49" s="13" t="s">
        <v>69</v>
      </c>
    </row>
    <row r="51" spans="2:16" x14ac:dyDescent="0.25">
      <c r="P51" s="54"/>
    </row>
  </sheetData>
  <sheetProtection sheet="1" objects="1" scenarios="1"/>
  <conditionalFormatting sqref="C48:O48">
    <cfRule type="cellIs" dxfId="0" priority="1" operator="lessThan">
      <formula>0</formula>
    </cfRule>
  </conditionalFormatting>
  <pageMargins left="0.35433070866141736" right="0.35433070866141736" top="0.55118110236220474" bottom="0.59055118110236227" header="0.19685039370078741" footer="0.43307086614173229"/>
  <pageSetup paperSize="9" scale="70" fitToWidth="0" fitToHeight="0" orientation="landscape" r:id="rId1"/>
  <headerFooter alignWithMargins="0"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2026</vt:lpstr>
      <vt:lpstr>PAPER I CARTRÓ</vt:lpstr>
      <vt:lpstr>PAPER CARTRÓ COMERCIAL </vt:lpstr>
      <vt:lpstr>ENVASOS</vt:lpstr>
      <vt:lpstr>VIDRE</vt:lpstr>
      <vt:lpstr>FORM</vt:lpstr>
      <vt:lpstr>RMO</vt:lpstr>
      <vt:lpstr>VERD</vt:lpstr>
      <vt:lpstr>Voluminosos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2026-02-18T12:41:07Z</cp:lastPrinted>
  <dcterms:created xsi:type="dcterms:W3CDTF">2014-04-10T06:59:07Z</dcterms:created>
  <dcterms:modified xsi:type="dcterms:W3CDTF">2026-04-23T12:26:14Z</dcterms:modified>
</cp:coreProperties>
</file>