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ntroldades\Serveicomarcaldedades\WEB SAVO\ARXIUS NOVA WEB SAVO\"/>
    </mc:Choice>
  </mc:AlternateContent>
  <xr:revisionPtr revIDLastSave="0" documentId="13_ncr:1_{8AD3D128-7F7B-4865-AD9E-2A8B9731C455}" xr6:coauthVersionLast="47" xr6:coauthVersionMax="47" xr10:uidLastSave="{00000000-0000-0000-0000-000000000000}"/>
  <bookViews>
    <workbookView xWindow="-57720" yWindow="-120" windowWidth="29040" windowHeight="15840" tabRatio="809" xr2:uid="{00000000-000D-0000-FFFF-FFFF00000000}"/>
  </bookViews>
  <sheets>
    <sheet name="RESUM 2025" sheetId="19" r:id="rId1"/>
    <sheet name="PAPER I CARTRÓ" sheetId="10" r:id="rId2"/>
    <sheet name="PAPER CARTRÓ COMERCIAL " sheetId="20" r:id="rId3"/>
    <sheet name="ENVASOS" sheetId="12" r:id="rId4"/>
    <sheet name="VIDRE" sheetId="13" r:id="rId5"/>
    <sheet name="FORM" sheetId="5" r:id="rId6"/>
    <sheet name="RMO" sheetId="6" r:id="rId7"/>
    <sheet name="VERD" sheetId="16" r:id="rId8"/>
    <sheet name="Voluminosos" sheetId="18" r:id="rId9"/>
  </sheets>
  <externalReferences>
    <externalReference r:id="rId10"/>
  </externalReferences>
  <definedNames>
    <definedName name="llInstal" localSheetId="2">#REF!</definedName>
    <definedName name="llInstal">#REF!</definedName>
    <definedName name="llInstalCodi" localSheetId="2">#REF!</definedName>
    <definedName name="llInstalCodi">#REF!</definedName>
    <definedName name="llTitulars" localSheetId="2">#REF!</definedName>
    <definedName name="llTitulars">#REF!</definedName>
    <definedName name="llTitularsCodi" localSheetId="2">#REF!</definedName>
    <definedName name="llTitularsCodi">#REF!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0" l="1"/>
  <c r="O50" i="10"/>
  <c r="O46" i="10" l="1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O5" i="10"/>
  <c r="O43" i="6"/>
  <c r="O44" i="6"/>
  <c r="O43" i="5"/>
  <c r="O44" i="5"/>
  <c r="O44" i="13"/>
  <c r="O45" i="13"/>
  <c r="O46" i="13"/>
  <c r="O43" i="12"/>
  <c r="O44" i="12"/>
  <c r="C47" i="10"/>
  <c r="D47" i="10"/>
  <c r="E47" i="10"/>
  <c r="F47" i="10"/>
  <c r="G47" i="10"/>
  <c r="H47" i="10"/>
  <c r="O5" i="18"/>
  <c r="O6" i="18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5" i="18"/>
  <c r="O5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O42" i="16"/>
  <c r="O45" i="16"/>
  <c r="N46" i="6"/>
  <c r="M56" i="19" s="1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5" i="6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5" i="5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5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5" i="12"/>
  <c r="O6" i="20"/>
  <c r="O7" i="20"/>
  <c r="O8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O34" i="20"/>
  <c r="O35" i="20"/>
  <c r="O36" i="20"/>
  <c r="O37" i="20"/>
  <c r="O38" i="20"/>
  <c r="O39" i="20"/>
  <c r="O40" i="20"/>
  <c r="O41" i="20"/>
  <c r="O42" i="20"/>
  <c r="O43" i="20"/>
  <c r="O46" i="20"/>
  <c r="D46" i="5"/>
  <c r="C45" i="19" s="1"/>
  <c r="E46" i="5"/>
  <c r="D45" i="19" s="1"/>
  <c r="F46" i="5"/>
  <c r="E45" i="19" s="1"/>
  <c r="G46" i="5"/>
  <c r="F45" i="19" s="1"/>
  <c r="H46" i="5"/>
  <c r="G45" i="19" s="1"/>
  <c r="I46" i="5"/>
  <c r="H45" i="19" s="1"/>
  <c r="J46" i="5"/>
  <c r="I45" i="19" s="1"/>
  <c r="K46" i="5"/>
  <c r="J45" i="19" s="1"/>
  <c r="L46" i="5"/>
  <c r="K45" i="19" s="1"/>
  <c r="M46" i="5"/>
  <c r="L45" i="19" s="1"/>
  <c r="N46" i="5"/>
  <c r="M45" i="19" s="1"/>
  <c r="O4" i="16" l="1"/>
  <c r="C47" i="20"/>
  <c r="D47" i="20"/>
  <c r="E47" i="20"/>
  <c r="F47" i="20"/>
  <c r="G47" i="20"/>
  <c r="H47" i="20"/>
  <c r="I47" i="20"/>
  <c r="J47" i="20"/>
  <c r="K47" i="20"/>
  <c r="L47" i="20"/>
  <c r="M47" i="20"/>
  <c r="N47" i="20"/>
  <c r="M55" i="19" l="1"/>
  <c r="M57" i="19" s="1"/>
  <c r="L55" i="19"/>
  <c r="K55" i="19"/>
  <c r="J55" i="19"/>
  <c r="I55" i="19"/>
  <c r="H55" i="19"/>
  <c r="G55" i="19"/>
  <c r="F55" i="19"/>
  <c r="E55" i="19"/>
  <c r="D55" i="19"/>
  <c r="C55" i="19"/>
  <c r="B55" i="19"/>
  <c r="M44" i="19"/>
  <c r="M46" i="19" s="1"/>
  <c r="L44" i="19"/>
  <c r="L46" i="19" s="1"/>
  <c r="K44" i="19"/>
  <c r="K46" i="19" s="1"/>
  <c r="J44" i="19"/>
  <c r="J46" i="19" s="1"/>
  <c r="I44" i="19"/>
  <c r="I46" i="19" s="1"/>
  <c r="H44" i="19"/>
  <c r="H46" i="19" s="1"/>
  <c r="G44" i="19"/>
  <c r="G46" i="19" s="1"/>
  <c r="F44" i="19"/>
  <c r="F46" i="19" s="1"/>
  <c r="E44" i="19"/>
  <c r="E46" i="19" s="1"/>
  <c r="D44" i="19"/>
  <c r="D46" i="19" s="1"/>
  <c r="C44" i="19"/>
  <c r="C46" i="19" s="1"/>
  <c r="B44" i="19"/>
  <c r="M33" i="19"/>
  <c r="L33" i="19"/>
  <c r="K33" i="19"/>
  <c r="J33" i="19"/>
  <c r="I33" i="19"/>
  <c r="H33" i="19"/>
  <c r="G33" i="19"/>
  <c r="F33" i="19"/>
  <c r="E33" i="19"/>
  <c r="D33" i="19"/>
  <c r="C33" i="19"/>
  <c r="B33" i="19"/>
  <c r="M22" i="19"/>
  <c r="L22" i="19"/>
  <c r="K22" i="19"/>
  <c r="J22" i="19"/>
  <c r="I22" i="19"/>
  <c r="H22" i="19"/>
  <c r="G22" i="19"/>
  <c r="F22" i="19"/>
  <c r="E22" i="19"/>
  <c r="D22" i="19"/>
  <c r="C22" i="19"/>
  <c r="B22" i="19"/>
  <c r="J47" i="10" l="1"/>
  <c r="I12" i="19" s="1"/>
  <c r="I13" i="19" s="1"/>
  <c r="K47" i="10"/>
  <c r="J12" i="19" s="1"/>
  <c r="J13" i="19" s="1"/>
  <c r="L47" i="10"/>
  <c r="K12" i="19" s="1"/>
  <c r="K13" i="19" s="1"/>
  <c r="M47" i="10"/>
  <c r="L12" i="19" s="1"/>
  <c r="L13" i="19" s="1"/>
  <c r="N47" i="10"/>
  <c r="M12" i="19" s="1"/>
  <c r="M13" i="19" s="1"/>
  <c r="N54" i="19" l="1"/>
  <c r="N43" i="19"/>
  <c r="N32" i="19"/>
  <c r="N10" i="19"/>
  <c r="O49" i="6" l="1"/>
  <c r="B12" i="19" l="1"/>
  <c r="C12" i="19"/>
  <c r="C13" i="19" s="1"/>
  <c r="D12" i="19"/>
  <c r="D13" i="19" s="1"/>
  <c r="E12" i="19"/>
  <c r="E13" i="19" s="1"/>
  <c r="F12" i="19"/>
  <c r="F13" i="19" s="1"/>
  <c r="G12" i="19"/>
  <c r="G13" i="19" s="1"/>
  <c r="I47" i="10"/>
  <c r="H12" i="19" s="1"/>
  <c r="H13" i="19" s="1"/>
  <c r="N12" i="19" l="1"/>
  <c r="B13" i="19"/>
  <c r="L47" i="13"/>
  <c r="K34" i="19" s="1"/>
  <c r="K35" i="19" s="1"/>
  <c r="J46" i="6" l="1"/>
  <c r="I56" i="19" s="1"/>
  <c r="I57" i="19" s="1"/>
  <c r="O5" i="13" l="1"/>
  <c r="O4" i="12"/>
  <c r="G46" i="12" l="1"/>
  <c r="F23" i="19" s="1"/>
  <c r="F24" i="19" s="1"/>
  <c r="I46" i="6" l="1"/>
  <c r="H56" i="19" s="1"/>
  <c r="H57" i="19" s="1"/>
  <c r="K46" i="12"/>
  <c r="J23" i="19" s="1"/>
  <c r="J24" i="19" s="1"/>
  <c r="O50" i="13" l="1"/>
  <c r="O49" i="12"/>
  <c r="N41" i="19" l="1"/>
  <c r="N52" i="19"/>
  <c r="N30" i="19"/>
  <c r="N19" i="19"/>
  <c r="N8" i="19"/>
  <c r="O47" i="18" l="1"/>
  <c r="O47" i="16"/>
  <c r="N17" i="19" l="1"/>
  <c r="F47" i="13" l="1"/>
  <c r="E34" i="19" s="1"/>
  <c r="E35" i="19" s="1"/>
  <c r="N4" i="19" l="1"/>
  <c r="N16" i="19" l="1"/>
  <c r="N46" i="18" l="1"/>
  <c r="N48" i="18" s="1"/>
  <c r="M46" i="18"/>
  <c r="M48" i="18" s="1"/>
  <c r="L46" i="18"/>
  <c r="L48" i="18" s="1"/>
  <c r="K46" i="18"/>
  <c r="K48" i="18" s="1"/>
  <c r="J46" i="18"/>
  <c r="J48" i="18" s="1"/>
  <c r="I46" i="18"/>
  <c r="I48" i="18" s="1"/>
  <c r="H46" i="18"/>
  <c r="H48" i="18" s="1"/>
  <c r="G46" i="18"/>
  <c r="G48" i="18" s="1"/>
  <c r="F46" i="18"/>
  <c r="F48" i="18" s="1"/>
  <c r="E46" i="18"/>
  <c r="E48" i="18" s="1"/>
  <c r="D46" i="18"/>
  <c r="D48" i="18" s="1"/>
  <c r="C46" i="18"/>
  <c r="C48" i="18" s="1"/>
  <c r="O4" i="18"/>
  <c r="O46" i="18" s="1"/>
  <c r="N46" i="16"/>
  <c r="N48" i="16" s="1"/>
  <c r="M46" i="16"/>
  <c r="M48" i="16" s="1"/>
  <c r="L46" i="16"/>
  <c r="L48" i="16" s="1"/>
  <c r="K46" i="16"/>
  <c r="K48" i="16" s="1"/>
  <c r="J46" i="16"/>
  <c r="J48" i="16" s="1"/>
  <c r="I46" i="16"/>
  <c r="I48" i="16" s="1"/>
  <c r="H46" i="16"/>
  <c r="H48" i="16" s="1"/>
  <c r="G46" i="16"/>
  <c r="G48" i="16" s="1"/>
  <c r="F46" i="16"/>
  <c r="F48" i="16" s="1"/>
  <c r="E46" i="16"/>
  <c r="E48" i="16" s="1"/>
  <c r="D46" i="16"/>
  <c r="D48" i="16" s="1"/>
  <c r="C46" i="16"/>
  <c r="C48" i="16" s="1"/>
  <c r="O47" i="5"/>
  <c r="O4" i="5"/>
  <c r="O46" i="5" s="1"/>
  <c r="O47" i="6"/>
  <c r="M46" i="6"/>
  <c r="L56" i="19" s="1"/>
  <c r="L57" i="19" s="1"/>
  <c r="L46" i="6"/>
  <c r="K56" i="19" s="1"/>
  <c r="K57" i="19" s="1"/>
  <c r="K46" i="6"/>
  <c r="H46" i="6"/>
  <c r="G56" i="19" s="1"/>
  <c r="G57" i="19" s="1"/>
  <c r="G46" i="6"/>
  <c r="F56" i="19" s="1"/>
  <c r="F57" i="19" s="1"/>
  <c r="F46" i="6"/>
  <c r="E56" i="19" s="1"/>
  <c r="E57" i="19" s="1"/>
  <c r="E46" i="6"/>
  <c r="D56" i="19" s="1"/>
  <c r="D57" i="19" s="1"/>
  <c r="D46" i="6"/>
  <c r="C56" i="19" s="1"/>
  <c r="C57" i="19" s="1"/>
  <c r="C46" i="6"/>
  <c r="B56" i="19" s="1"/>
  <c r="O48" i="13"/>
  <c r="N47" i="13"/>
  <c r="M34" i="19" s="1"/>
  <c r="M35" i="19" s="1"/>
  <c r="M47" i="13"/>
  <c r="L34" i="19" s="1"/>
  <c r="L35" i="19" s="1"/>
  <c r="K47" i="13"/>
  <c r="J34" i="19" s="1"/>
  <c r="J35" i="19" s="1"/>
  <c r="J47" i="13"/>
  <c r="I34" i="19" s="1"/>
  <c r="I35" i="19" s="1"/>
  <c r="I47" i="13"/>
  <c r="H34" i="19" s="1"/>
  <c r="H35" i="19" s="1"/>
  <c r="H47" i="13"/>
  <c r="G34" i="19" s="1"/>
  <c r="G35" i="19" s="1"/>
  <c r="G47" i="13"/>
  <c r="F34" i="19" s="1"/>
  <c r="F35" i="19" s="1"/>
  <c r="E47" i="13"/>
  <c r="D34" i="19" s="1"/>
  <c r="D35" i="19" s="1"/>
  <c r="D47" i="13"/>
  <c r="C34" i="19" s="1"/>
  <c r="C35" i="19" s="1"/>
  <c r="C47" i="13"/>
  <c r="O47" i="12"/>
  <c r="N46" i="12"/>
  <c r="M23" i="19" s="1"/>
  <c r="M24" i="19" s="1"/>
  <c r="M46" i="12"/>
  <c r="L23" i="19" s="1"/>
  <c r="L24" i="19" s="1"/>
  <c r="L46" i="12"/>
  <c r="K23" i="19" s="1"/>
  <c r="K24" i="19" s="1"/>
  <c r="J46" i="12"/>
  <c r="I23" i="19" s="1"/>
  <c r="I24" i="19" s="1"/>
  <c r="I46" i="12"/>
  <c r="H23" i="19" s="1"/>
  <c r="H24" i="19" s="1"/>
  <c r="H46" i="12"/>
  <c r="G23" i="19" s="1"/>
  <c r="G24" i="19" s="1"/>
  <c r="F46" i="12"/>
  <c r="E23" i="19" s="1"/>
  <c r="E24" i="19" s="1"/>
  <c r="E46" i="12"/>
  <c r="D23" i="19" s="1"/>
  <c r="D24" i="19" s="1"/>
  <c r="D46" i="12"/>
  <c r="C23" i="19" s="1"/>
  <c r="C24" i="19" s="1"/>
  <c r="O48" i="20"/>
  <c r="O5" i="20"/>
  <c r="O48" i="10"/>
  <c r="N38" i="19"/>
  <c r="N37" i="19"/>
  <c r="N49" i="19"/>
  <c r="N48" i="19"/>
  <c r="N27" i="19"/>
  <c r="N26" i="19"/>
  <c r="N15" i="19"/>
  <c r="N5" i="19"/>
  <c r="C49" i="13" l="1"/>
  <c r="B34" i="19"/>
  <c r="K48" i="6"/>
  <c r="J56" i="19"/>
  <c r="J57" i="19" s="1"/>
  <c r="N56" i="19"/>
  <c r="B57" i="19"/>
  <c r="M48" i="12"/>
  <c r="N48" i="12"/>
  <c r="E48" i="12"/>
  <c r="H48" i="12"/>
  <c r="K48" i="12"/>
  <c r="D48" i="12"/>
  <c r="L48" i="12"/>
  <c r="J48" i="12"/>
  <c r="I48" i="12"/>
  <c r="G48" i="12"/>
  <c r="F48" i="12"/>
  <c r="N53" i="19"/>
  <c r="C49" i="20"/>
  <c r="F49" i="20"/>
  <c r="N49" i="20"/>
  <c r="D49" i="20"/>
  <c r="M49" i="20"/>
  <c r="C48" i="6"/>
  <c r="L49" i="10"/>
  <c r="E48" i="6"/>
  <c r="E49" i="10"/>
  <c r="E48" i="5"/>
  <c r="D48" i="6"/>
  <c r="D49" i="10"/>
  <c r="D48" i="5"/>
  <c r="M48" i="5"/>
  <c r="J49" i="20"/>
  <c r="I49" i="20"/>
  <c r="H49" i="20"/>
  <c r="L49" i="20"/>
  <c r="K49" i="20"/>
  <c r="H49" i="10"/>
  <c r="M49" i="10"/>
  <c r="O47" i="13"/>
  <c r="O4" i="6"/>
  <c r="O46" i="6" s="1"/>
  <c r="O48" i="6" s="1"/>
  <c r="N48" i="6"/>
  <c r="N49" i="10"/>
  <c r="I49" i="13"/>
  <c r="M49" i="13"/>
  <c r="C46" i="5"/>
  <c r="B45" i="19" s="1"/>
  <c r="J48" i="5"/>
  <c r="N48" i="5"/>
  <c r="O48" i="18"/>
  <c r="K49" i="13"/>
  <c r="I49" i="10"/>
  <c r="C46" i="12"/>
  <c r="B23" i="19" s="1"/>
  <c r="D49" i="13"/>
  <c r="H49" i="13"/>
  <c r="L49" i="13"/>
  <c r="I48" i="5"/>
  <c r="J49" i="10"/>
  <c r="K49" i="10"/>
  <c r="J49" i="13"/>
  <c r="N49" i="13"/>
  <c r="K48" i="5"/>
  <c r="H48" i="5"/>
  <c r="L48" i="5"/>
  <c r="G49" i="20"/>
  <c r="G49" i="13"/>
  <c r="G49" i="10"/>
  <c r="G48" i="5"/>
  <c r="F49" i="13"/>
  <c r="F48" i="6"/>
  <c r="J48" i="6"/>
  <c r="G48" i="6"/>
  <c r="I48" i="6"/>
  <c r="M48" i="6"/>
  <c r="H48" i="6"/>
  <c r="L48" i="6"/>
  <c r="F49" i="10"/>
  <c r="N39" i="19"/>
  <c r="F48" i="5"/>
  <c r="O46" i="12"/>
  <c r="E49" i="13"/>
  <c r="E49" i="20"/>
  <c r="O46" i="16"/>
  <c r="O48" i="16" s="1"/>
  <c r="O47" i="10"/>
  <c r="O47" i="20"/>
  <c r="N45" i="19" l="1"/>
  <c r="B46" i="19"/>
  <c r="N23" i="19"/>
  <c r="B24" i="19"/>
  <c r="N34" i="19"/>
  <c r="B35" i="19"/>
  <c r="N21" i="19"/>
  <c r="O49" i="10"/>
  <c r="O49" i="13"/>
  <c r="O48" i="12"/>
  <c r="O49" i="20"/>
  <c r="O48" i="5"/>
  <c r="N55" i="19"/>
  <c r="N57" i="19" s="1"/>
  <c r="N33" i="19"/>
  <c r="N11" i="19"/>
  <c r="N13" i="19" s="1"/>
  <c r="N42" i="19"/>
  <c r="C48" i="12"/>
  <c r="N9" i="19"/>
  <c r="C48" i="5"/>
  <c r="C49" i="10"/>
  <c r="N29" i="19"/>
  <c r="N51" i="19"/>
  <c r="N6" i="19"/>
  <c r="N28" i="19"/>
  <c r="N50" i="19"/>
  <c r="N35" i="19" l="1"/>
  <c r="N22" i="19"/>
  <c r="N24" i="19" s="1"/>
  <c r="N44" i="19"/>
  <c r="N46" i="19" s="1"/>
  <c r="N31" i="19"/>
  <c r="N20" i="19"/>
  <c r="N40" i="19"/>
  <c r="N18" i="19"/>
  <c r="N7" i="19"/>
</calcChain>
</file>

<file path=xl/sharedStrings.xml><?xml version="1.0" encoding="utf-8"?>
<sst xmlns="http://schemas.openxmlformats.org/spreadsheetml/2006/main" count="1674" uniqueCount="84">
  <si>
    <t>Bigues i Riells</t>
  </si>
  <si>
    <t>Caldes de Montbui</t>
  </si>
  <si>
    <t>Campins</t>
  </si>
  <si>
    <t>Canovelles</t>
  </si>
  <si>
    <t>Cardedeu</t>
  </si>
  <si>
    <t>Castellcir</t>
  </si>
  <si>
    <t>Castellterçol</t>
  </si>
  <si>
    <t>Fogars de Montclús</t>
  </si>
  <si>
    <t>Granera</t>
  </si>
  <si>
    <t>Granollers</t>
  </si>
  <si>
    <t>Gualba</t>
  </si>
  <si>
    <t>Lliçà d'Amunt</t>
  </si>
  <si>
    <t>Lliçà de Vall</t>
  </si>
  <si>
    <t>Llinars del Vallès</t>
  </si>
  <si>
    <t>Martorelles</t>
  </si>
  <si>
    <t>Mollet del Vallès</t>
  </si>
  <si>
    <t>Montmeló</t>
  </si>
  <si>
    <t>Montornès</t>
  </si>
  <si>
    <t>Montseny</t>
  </si>
  <si>
    <t>Parets del Vallès</t>
  </si>
  <si>
    <t>Sant Celoni</t>
  </si>
  <si>
    <t>Tagamanent</t>
  </si>
  <si>
    <t>Vallgorguina</t>
  </si>
  <si>
    <t>Vallromanes</t>
  </si>
  <si>
    <t>Vilalba Sasserra</t>
  </si>
  <si>
    <t>Vilanova del Vallès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</si>
  <si>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</si>
  <si>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</si>
  <si>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</si>
  <si>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</si>
  <si>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</si>
  <si>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</si>
  <si>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</si>
  <si>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</si>
  <si>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</si>
  <si>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</si>
  <si>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</si>
  <si>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</si>
  <si>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</si>
  <si>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Ametlla del Vallès, L'</t>
  </si>
  <si>
    <t>Franqueses del Vallès, Les</t>
  </si>
  <si>
    <t>Garriga, La</t>
  </si>
  <si>
    <t>Llagosta, La</t>
  </si>
  <si>
    <t>Roca del Vallès, La</t>
  </si>
  <si>
    <t>Sant Antoni de Vilamajor</t>
  </si>
  <si>
    <t>Sant Esteve de Palautordera</t>
  </si>
  <si>
    <t>Sant Feliu de Codines</t>
  </si>
  <si>
    <t>Sant Fost de Campsentelles</t>
  </si>
  <si>
    <t>Sant Pere de Vilamajor</t>
  </si>
  <si>
    <t>Sant Quirze Safaja</t>
  </si>
  <si>
    <t>Santa Eulàlia de Ronçana</t>
  </si>
  <si>
    <t>Santa Maria de Martorelles</t>
  </si>
  <si>
    <t>Santa Maria de Palautordera</t>
  </si>
  <si>
    <t>Àrees d'aportació i recollida Porta a porta d'Envasos</t>
  </si>
  <si>
    <t>Àrees d'aportació i recollida Porta a porta de Vidre</t>
  </si>
  <si>
    <t>Àrees d'aportació i recollida Porta a porta de RMO</t>
  </si>
  <si>
    <t>Àrees d'aportació i recollida Porta a porta de FORM</t>
  </si>
  <si>
    <t>Població</t>
  </si>
  <si>
    <t>Increment/Decrement</t>
  </si>
  <si>
    <t>Núm.</t>
  </si>
  <si>
    <t xml:space="preserve">Núm. </t>
  </si>
  <si>
    <t>Paper/Cartró</t>
  </si>
  <si>
    <t>Envasos</t>
  </si>
  <si>
    <t>Vidre</t>
  </si>
  <si>
    <t>RMO</t>
  </si>
  <si>
    <t>FORM</t>
  </si>
  <si>
    <t>Deixalleries</t>
  </si>
  <si>
    <t>Àrees d'aportació, recollida complementària i Porta a porta domiciliari</t>
  </si>
  <si>
    <t>Paper i Cartró - Porta a porta comercial, Mercat i papereres</t>
  </si>
  <si>
    <t>Xifres en quilos</t>
  </si>
  <si>
    <t>TOTAL MENSUAL 2024</t>
  </si>
  <si>
    <t>Centre Logístic</t>
  </si>
  <si>
    <t>% 25-24</t>
  </si>
  <si>
    <r>
      <t xml:space="preserve">PAPER I CARTRÓ - 2025 </t>
    </r>
    <r>
      <rPr>
        <b/>
        <sz val="12"/>
        <color rgb="FFFF0000"/>
        <rFont val="Calibri"/>
        <family val="2"/>
        <scheme val="minor"/>
      </rPr>
      <t>(CODI LER 200101)</t>
    </r>
  </si>
  <si>
    <t>TOTAL MENSUAL 2025</t>
  </si>
  <si>
    <r>
      <t xml:space="preserve">ENVASOS - 2025 </t>
    </r>
    <r>
      <rPr>
        <b/>
        <sz val="12"/>
        <color rgb="FFFF0000"/>
        <rFont val="Calibri"/>
        <family val="2"/>
        <scheme val="minor"/>
      </rPr>
      <t>(CODI LER 200139)</t>
    </r>
  </si>
  <si>
    <r>
      <t xml:space="preserve">VIDRE - 2025 </t>
    </r>
    <r>
      <rPr>
        <b/>
        <sz val="12"/>
        <color rgb="FFFF0000"/>
        <rFont val="Calibri"/>
        <family val="2"/>
        <scheme val="minor"/>
      </rPr>
      <t>(CODI LER 150107)</t>
    </r>
  </si>
  <si>
    <t>ORGÀNICA - 2025</t>
  </si>
  <si>
    <r>
      <t>RMO - 2025</t>
    </r>
    <r>
      <rPr>
        <b/>
        <sz val="12"/>
        <color rgb="FFFF0000"/>
        <rFont val="Calibri"/>
        <family val="2"/>
        <scheme val="minor"/>
      </rPr>
      <t xml:space="preserve"> (CODI LER 200301)</t>
    </r>
  </si>
  <si>
    <r>
      <t xml:space="preserve">VERD - 2025 </t>
    </r>
    <r>
      <rPr>
        <b/>
        <sz val="12"/>
        <color rgb="FFFF0000"/>
        <rFont val="Calibri"/>
        <family val="2"/>
      </rPr>
      <t>(CODI LER 200201)</t>
    </r>
  </si>
  <si>
    <r>
      <t xml:space="preserve">VOLUMINOSOS - 2025 </t>
    </r>
    <r>
      <rPr>
        <b/>
        <sz val="12"/>
        <color rgb="FFFF0000"/>
        <rFont val="Calibri"/>
        <family val="2"/>
      </rPr>
      <t>(CODI LER 200307)</t>
    </r>
  </si>
  <si>
    <t/>
  </si>
  <si>
    <t>Figaró-Montmany</t>
  </si>
  <si>
    <t>Cànoves i Samalús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</si>
</sst>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\ [$€]_-;\-* #,##0.00\ [$€]_-;_-* &quot;-&quot;??\ [$€]_-;_-@_-"/>
    <numFmt numFmtId="167" formatCode="#,##0.00&quot;    &quot;;#,##0.00&quot;    &quot;;&quot;-&quot;#&quot;    &quot;;@&quot; &quot;"/>
    <numFmt numFmtId="168" formatCode="#,##0.00&quot; &quot;[$€-403];[Red]&quot;-&quot;#,##0.00&quot; &quot;[$€-403]"/>
    <numFmt numFmtId="169" formatCode="0.0%"/>
    <numFmt numFmtId="170" formatCode="_-* #,##0_-;\-* #,##0_-;_-* &quot;-&quot;??_-;_-@_-"/>
    <numFmt numFmtId="171" formatCode="#,##0.00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0" tint="-4.9989318521683403E-2"/>
        <bgColor theme="6" tint="0.79998168889431442"/>
      </patternFill>
    </fill>
    <fill>
      <patternFill patternType="solid">
        <fgColor theme="8"/>
        <bgColor theme="8"/>
      </patternFill>
    </fill>
  </fills>
  <borders count="1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dashed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rgb="FF000000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dashed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theme="1"/>
      </bottom>
      <diagonal/>
    </border>
    <border>
      <left style="medium">
        <color indexed="64"/>
      </left>
      <right style="medium">
        <color indexed="64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medium">
        <color indexed="64"/>
      </right>
      <top/>
      <bottom style="dashed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dashed">
        <color theme="1"/>
      </bottom>
      <diagonal/>
    </border>
    <border>
      <left style="medium">
        <color indexed="64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dashed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thin">
        <color theme="1"/>
      </right>
      <top style="dashed">
        <color theme="1"/>
      </top>
      <bottom/>
      <diagonal/>
    </border>
    <border>
      <left style="thin">
        <color theme="1"/>
      </left>
      <right style="thin">
        <color theme="1"/>
      </right>
      <top style="dashed">
        <color theme="1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theme="1"/>
      </left>
      <right/>
      <top style="dashed">
        <color theme="1"/>
      </top>
      <bottom style="dashed">
        <color theme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 style="thin">
        <color indexed="64"/>
      </right>
      <top style="thin">
        <color theme="9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rgb="FF000000"/>
      </top>
      <bottom/>
      <diagonal/>
    </border>
    <border>
      <left/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theme="1"/>
      </top>
      <bottom/>
      <diagonal/>
    </border>
    <border>
      <left style="thin">
        <color theme="1"/>
      </left>
      <right/>
      <top style="dashed">
        <color theme="1"/>
      </top>
      <bottom/>
      <diagonal/>
    </border>
  </borders>
  <cellStyleXfs count="27">
    <xf numFmtId="0" fontId="0" fillId="0" borderId="0"/>
    <xf numFmtId="165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2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166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" fillId="0" borderId="0"/>
    <xf numFmtId="167" fontId="12" fillId="0" borderId="0"/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 textRotation="90"/>
    </xf>
    <xf numFmtId="0" fontId="13" fillId="0" borderId="0">
      <alignment horizontal="center" textRotation="90"/>
    </xf>
    <xf numFmtId="0" fontId="14" fillId="0" borderId="0"/>
    <xf numFmtId="0" fontId="14" fillId="0" borderId="0"/>
    <xf numFmtId="168" fontId="14" fillId="0" borderId="0"/>
    <xf numFmtId="168" fontId="14" fillId="0" borderId="0"/>
    <xf numFmtId="0" fontId="1" fillId="0" borderId="0"/>
    <xf numFmtId="165" fontId="1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04">
    <xf numFmtId="0" fontId="0" fillId="0" borderId="0" xfId="0"/>
    <xf numFmtId="0" fontId="5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3" fontId="4" fillId="0" borderId="10" xfId="0" applyNumberFormat="1" applyFont="1" applyBorder="1" applyAlignment="1" applyProtection="1">
      <alignment horizontal="center"/>
      <protection hidden="1"/>
    </xf>
    <xf numFmtId="3" fontId="4" fillId="0" borderId="11" xfId="0" applyNumberFormat="1" applyFont="1" applyBorder="1" applyAlignment="1" applyProtection="1">
      <alignment horizontal="center"/>
      <protection hidden="1"/>
    </xf>
    <xf numFmtId="3" fontId="4" fillId="0" borderId="12" xfId="0" applyNumberFormat="1" applyFont="1" applyBorder="1" applyAlignment="1" applyProtection="1">
      <alignment horizontal="center"/>
      <protection hidden="1"/>
    </xf>
    <xf numFmtId="3" fontId="4" fillId="0" borderId="13" xfId="0" applyNumberFormat="1" applyFont="1" applyBorder="1" applyAlignment="1" applyProtection="1">
      <alignment horizontal="center"/>
      <protection hidden="1"/>
    </xf>
    <xf numFmtId="3" fontId="0" fillId="0" borderId="4" xfId="0" applyNumberFormat="1" applyBorder="1" applyAlignment="1" applyProtection="1">
      <alignment horizontal="center"/>
      <protection hidden="1"/>
    </xf>
    <xf numFmtId="3" fontId="0" fillId="0" borderId="6" xfId="0" applyNumberFormat="1" applyBorder="1" applyAlignment="1" applyProtection="1">
      <alignment horizontal="center"/>
      <protection hidden="1"/>
    </xf>
    <xf numFmtId="3" fontId="0" fillId="0" borderId="7" xfId="0" applyNumberFormat="1" applyBorder="1" applyAlignment="1" applyProtection="1">
      <alignment horizontal="center"/>
      <protection hidden="1"/>
    </xf>
    <xf numFmtId="3" fontId="0" fillId="0" borderId="14" xfId="0" applyNumberFormat="1" applyBorder="1" applyAlignment="1" applyProtection="1">
      <alignment horizontal="center"/>
      <protection hidden="1"/>
    </xf>
    <xf numFmtId="3" fontId="0" fillId="0" borderId="8" xfId="0" applyNumberForma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hidden="1"/>
    </xf>
    <xf numFmtId="3" fontId="7" fillId="0" borderId="0" xfId="0" applyNumberFormat="1" applyFont="1" applyAlignment="1" applyProtection="1">
      <alignment horizontal="center"/>
      <protection hidden="1"/>
    </xf>
    <xf numFmtId="3" fontId="0" fillId="0" borderId="0" xfId="0" applyNumberFormat="1" applyProtection="1">
      <protection hidden="1"/>
    </xf>
    <xf numFmtId="3" fontId="0" fillId="0" borderId="23" xfId="0" applyNumberFormat="1" applyBorder="1" applyAlignment="1" applyProtection="1">
      <alignment horizontal="center"/>
      <protection hidden="1"/>
    </xf>
    <xf numFmtId="0" fontId="4" fillId="0" borderId="13" xfId="0" applyFont="1" applyBorder="1" applyProtection="1">
      <protection hidden="1"/>
    </xf>
    <xf numFmtId="0" fontId="3" fillId="0" borderId="2" xfId="0" applyFont="1" applyBorder="1" applyAlignment="1" applyProtection="1">
      <alignment horizontal="left"/>
      <protection hidden="1"/>
    </xf>
    <xf numFmtId="0" fontId="3" fillId="0" borderId="3" xfId="0" applyFont="1" applyBorder="1" applyAlignment="1" applyProtection="1">
      <alignment horizontal="left"/>
      <protection hidden="1"/>
    </xf>
    <xf numFmtId="2" fontId="0" fillId="0" borderId="0" xfId="0" applyNumberFormat="1" applyProtection="1">
      <protection hidden="1"/>
    </xf>
    <xf numFmtId="0" fontId="3" fillId="0" borderId="1" xfId="0" applyFont="1" applyBorder="1" applyAlignment="1" applyProtection="1">
      <alignment horizontal="left"/>
      <protection hidden="1"/>
    </xf>
    <xf numFmtId="3" fontId="4" fillId="0" borderId="20" xfId="0" applyNumberFormat="1" applyFont="1" applyBorder="1" applyAlignment="1" applyProtection="1">
      <alignment horizontal="center"/>
      <protection hidden="1"/>
    </xf>
    <xf numFmtId="0" fontId="7" fillId="0" borderId="29" xfId="0" applyFont="1" applyBorder="1" applyAlignment="1" applyProtection="1">
      <alignment horizontal="left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3" fontId="7" fillId="0" borderId="19" xfId="0" applyNumberFormat="1" applyFont="1" applyBorder="1" applyAlignment="1" applyProtection="1">
      <alignment horizontal="center"/>
      <protection hidden="1"/>
    </xf>
    <xf numFmtId="3" fontId="7" fillId="0" borderId="21" xfId="0" applyNumberFormat="1" applyFont="1" applyBorder="1" applyAlignment="1" applyProtection="1">
      <alignment horizontal="center"/>
      <protection hidden="1"/>
    </xf>
    <xf numFmtId="3" fontId="7" fillId="0" borderId="29" xfId="0" applyNumberFormat="1" applyFont="1" applyBorder="1" applyAlignment="1" applyProtection="1">
      <alignment horizontal="center"/>
      <protection hidden="1"/>
    </xf>
    <xf numFmtId="3" fontId="0" fillId="0" borderId="32" xfId="0" applyNumberFormat="1" applyBorder="1" applyAlignment="1" applyProtection="1">
      <alignment horizontal="center"/>
      <protection hidden="1"/>
    </xf>
    <xf numFmtId="3" fontId="0" fillId="0" borderId="31" xfId="0" applyNumberFormat="1" applyBorder="1" applyAlignment="1" applyProtection="1">
      <alignment horizontal="center"/>
      <protection hidden="1"/>
    </xf>
    <xf numFmtId="3" fontId="0" fillId="0" borderId="33" xfId="0" applyNumberFormat="1" applyBorder="1" applyAlignment="1" applyProtection="1">
      <alignment horizontal="center"/>
      <protection hidden="1"/>
    </xf>
    <xf numFmtId="3" fontId="7" fillId="0" borderId="34" xfId="0" applyNumberFormat="1" applyFont="1" applyBorder="1" applyAlignment="1" applyProtection="1">
      <alignment horizontal="center"/>
      <protection hidden="1"/>
    </xf>
    <xf numFmtId="3" fontId="4" fillId="0" borderId="26" xfId="0" applyNumberFormat="1" applyFont="1" applyBorder="1" applyAlignment="1" applyProtection="1">
      <alignment horizontal="center"/>
      <protection hidden="1"/>
    </xf>
    <xf numFmtId="3" fontId="7" fillId="0" borderId="35" xfId="0" applyNumberFormat="1" applyFont="1" applyBorder="1" applyAlignment="1" applyProtection="1">
      <alignment horizontal="center"/>
      <protection hidden="1"/>
    </xf>
    <xf numFmtId="3" fontId="0" fillId="0" borderId="36" xfId="0" applyNumberFormat="1" applyBorder="1" applyAlignment="1" applyProtection="1">
      <alignment horizontal="center"/>
      <protection hidden="1"/>
    </xf>
    <xf numFmtId="3" fontId="7" fillId="0" borderId="37" xfId="0" applyNumberFormat="1" applyFont="1" applyBorder="1" applyAlignment="1" applyProtection="1">
      <alignment horizontal="center"/>
      <protection hidden="1"/>
    </xf>
    <xf numFmtId="3" fontId="4" fillId="0" borderId="25" xfId="0" applyNumberFormat="1" applyFont="1" applyBorder="1" applyAlignment="1" applyProtection="1">
      <alignment horizontal="center"/>
      <protection hidden="1"/>
    </xf>
    <xf numFmtId="3" fontId="0" fillId="0" borderId="30" xfId="0" applyNumberFormat="1" applyBorder="1" applyAlignment="1" applyProtection="1">
      <alignment horizontal="center"/>
      <protection hidden="1"/>
    </xf>
    <xf numFmtId="3" fontId="7" fillId="0" borderId="38" xfId="0" applyNumberFormat="1" applyFont="1" applyBorder="1" applyAlignment="1" applyProtection="1">
      <alignment horizontal="center"/>
      <protection hidden="1"/>
    </xf>
    <xf numFmtId="0" fontId="0" fillId="0" borderId="36" xfId="0" applyBorder="1" applyAlignment="1" applyProtection="1">
      <alignment horizontal="left"/>
      <protection hidden="1"/>
    </xf>
    <xf numFmtId="0" fontId="0" fillId="0" borderId="14" xfId="0" applyBorder="1" applyAlignment="1" applyProtection="1">
      <alignment horizontal="left"/>
      <protection hidden="1"/>
    </xf>
    <xf numFmtId="0" fontId="0" fillId="0" borderId="15" xfId="0" applyBorder="1" applyAlignment="1" applyProtection="1">
      <alignment horizontal="left"/>
      <protection hidden="1"/>
    </xf>
    <xf numFmtId="0" fontId="7" fillId="0" borderId="37" xfId="0" applyFont="1" applyBorder="1" applyAlignment="1" applyProtection="1">
      <alignment horizontal="left"/>
      <protection hidden="1"/>
    </xf>
    <xf numFmtId="3" fontId="0" fillId="0" borderId="42" xfId="0" applyNumberFormat="1" applyBorder="1" applyAlignment="1" applyProtection="1">
      <alignment horizontal="center"/>
      <protection hidden="1"/>
    </xf>
    <xf numFmtId="3" fontId="0" fillId="0" borderId="43" xfId="0" applyNumberFormat="1" applyBorder="1" applyAlignment="1" applyProtection="1">
      <alignment horizontal="center"/>
      <protection hidden="1"/>
    </xf>
    <xf numFmtId="3" fontId="0" fillId="0" borderId="44" xfId="0" applyNumberFormat="1" applyBorder="1" applyAlignment="1" applyProtection="1">
      <alignment horizontal="center"/>
      <protection hidden="1"/>
    </xf>
    <xf numFmtId="3" fontId="0" fillId="0" borderId="45" xfId="0" applyNumberFormat="1" applyBorder="1" applyAlignment="1" applyProtection="1">
      <alignment horizontal="center"/>
      <protection hidden="1"/>
    </xf>
    <xf numFmtId="3" fontId="0" fillId="0" borderId="46" xfId="0" applyNumberFormat="1" applyBorder="1" applyAlignment="1" applyProtection="1">
      <alignment horizontal="center"/>
      <protection hidden="1"/>
    </xf>
    <xf numFmtId="3" fontId="0" fillId="0" borderId="47" xfId="0" applyNumberFormat="1" applyBorder="1" applyAlignment="1" applyProtection="1">
      <alignment horizontal="center"/>
      <protection hidden="1"/>
    </xf>
    <xf numFmtId="0" fontId="10" fillId="0" borderId="0" xfId="0" applyFont="1"/>
    <xf numFmtId="0" fontId="11" fillId="0" borderId="0" xfId="0" applyFont="1"/>
    <xf numFmtId="3" fontId="0" fillId="0" borderId="0" xfId="0" applyNumberFormat="1" applyAlignment="1">
      <alignment horizontal="center"/>
    </xf>
    <xf numFmtId="3" fontId="11" fillId="0" borderId="0" xfId="0" applyNumberFormat="1" applyFont="1" applyAlignment="1">
      <alignment horizontal="center"/>
    </xf>
    <xf numFmtId="2" fontId="0" fillId="0" borderId="0" xfId="0" applyNumberFormat="1"/>
    <xf numFmtId="0" fontId="10" fillId="0" borderId="0" xfId="12" applyFont="1"/>
    <xf numFmtId="0" fontId="12" fillId="0" borderId="0" xfId="12"/>
    <xf numFmtId="0" fontId="11" fillId="0" borderId="0" xfId="12" applyFont="1"/>
    <xf numFmtId="2" fontId="12" fillId="0" borderId="0" xfId="12" applyNumberFormat="1"/>
    <xf numFmtId="3" fontId="12" fillId="0" borderId="0" xfId="12" applyNumberFormat="1" applyAlignment="1">
      <alignment horizontal="center"/>
    </xf>
    <xf numFmtId="3" fontId="11" fillId="0" borderId="0" xfId="12" applyNumberFormat="1" applyFont="1" applyAlignment="1">
      <alignment horizontal="center"/>
    </xf>
    <xf numFmtId="3" fontId="0" fillId="0" borderId="49" xfId="0" applyNumberFormat="1" applyBorder="1" applyAlignment="1" applyProtection="1">
      <alignment horizontal="center"/>
      <protection hidden="1"/>
    </xf>
    <xf numFmtId="0" fontId="7" fillId="0" borderId="51" xfId="0" applyFont="1" applyBorder="1" applyAlignment="1">
      <alignment horizontal="left"/>
    </xf>
    <xf numFmtId="0" fontId="4" fillId="2" borderId="37" xfId="0" applyFont="1" applyFill="1" applyBorder="1"/>
    <xf numFmtId="0" fontId="4" fillId="0" borderId="50" xfId="0" applyFont="1" applyBorder="1" applyAlignment="1" applyProtection="1">
      <alignment horizontal="left"/>
      <protection hidden="1"/>
    </xf>
    <xf numFmtId="9" fontId="0" fillId="0" borderId="0" xfId="11" applyFont="1" applyAlignment="1" applyProtection="1">
      <alignment horizontal="center"/>
      <protection hidden="1"/>
    </xf>
    <xf numFmtId="169" fontId="15" fillId="0" borderId="23" xfId="11" applyNumberFormat="1" applyFont="1" applyBorder="1" applyAlignment="1" applyProtection="1">
      <alignment horizontal="center"/>
      <protection hidden="1"/>
    </xf>
    <xf numFmtId="4" fontId="0" fillId="0" borderId="0" xfId="0" applyNumberFormat="1" applyAlignment="1" applyProtection="1">
      <alignment horizontal="center"/>
      <protection hidden="1"/>
    </xf>
    <xf numFmtId="0" fontId="4" fillId="0" borderId="13" xfId="0" applyFont="1" applyBorder="1" applyAlignment="1" applyProtection="1">
      <alignment horizontal="left"/>
      <protection hidden="1"/>
    </xf>
    <xf numFmtId="169" fontId="15" fillId="0" borderId="53" xfId="11" applyNumberFormat="1" applyFont="1" applyBorder="1" applyAlignment="1" applyProtection="1">
      <alignment horizontal="center"/>
      <protection hidden="1"/>
    </xf>
    <xf numFmtId="0" fontId="4" fillId="4" borderId="13" xfId="0" applyFont="1" applyFill="1" applyBorder="1" applyAlignment="1">
      <alignment horizontal="left"/>
    </xf>
    <xf numFmtId="0" fontId="16" fillId="0" borderId="13" xfId="0" applyFont="1" applyBorder="1" applyAlignment="1" applyProtection="1">
      <alignment horizontal="left"/>
      <protection hidden="1"/>
    </xf>
    <xf numFmtId="3" fontId="0" fillId="0" borderId="54" xfId="0" applyNumberFormat="1" applyBorder="1" applyAlignment="1" applyProtection="1">
      <alignment horizontal="center"/>
      <protection hidden="1"/>
    </xf>
    <xf numFmtId="3" fontId="4" fillId="0" borderId="31" xfId="0" applyNumberFormat="1" applyFont="1" applyBorder="1" applyAlignment="1" applyProtection="1">
      <alignment horizontal="center"/>
      <protection hidden="1"/>
    </xf>
    <xf numFmtId="3" fontId="0" fillId="0" borderId="55" xfId="0" applyNumberFormat="1" applyBorder="1" applyAlignment="1" applyProtection="1">
      <alignment horizontal="center"/>
      <protection hidden="1"/>
    </xf>
    <xf numFmtId="3" fontId="0" fillId="0" borderId="57" xfId="0" applyNumberFormat="1" applyBorder="1" applyAlignment="1" applyProtection="1">
      <alignment horizontal="center"/>
      <protection hidden="1"/>
    </xf>
    <xf numFmtId="3" fontId="4" fillId="0" borderId="0" xfId="0" applyNumberFormat="1" applyFont="1" applyAlignment="1" applyProtection="1">
      <alignment horizontal="center"/>
      <protection hidden="1"/>
    </xf>
    <xf numFmtId="0" fontId="0" fillId="0" borderId="58" xfId="0" applyBorder="1" applyAlignment="1" applyProtection="1">
      <alignment horizontal="left"/>
      <protection hidden="1"/>
    </xf>
    <xf numFmtId="0" fontId="0" fillId="0" borderId="59" xfId="0" applyBorder="1" applyAlignment="1" applyProtection="1">
      <alignment horizontal="left"/>
      <protection hidden="1"/>
    </xf>
    <xf numFmtId="3" fontId="0" fillId="0" borderId="60" xfId="0" applyNumberFormat="1" applyBorder="1" applyAlignment="1" applyProtection="1">
      <alignment horizontal="center"/>
      <protection hidden="1"/>
    </xf>
    <xf numFmtId="3" fontId="0" fillId="0" borderId="48" xfId="0" applyNumberFormat="1" applyBorder="1" applyAlignment="1" applyProtection="1">
      <alignment horizontal="center"/>
      <protection hidden="1"/>
    </xf>
    <xf numFmtId="0" fontId="0" fillId="0" borderId="61" xfId="0" applyBorder="1" applyAlignment="1" applyProtection="1">
      <alignment horizontal="left"/>
      <protection hidden="1"/>
    </xf>
    <xf numFmtId="0" fontId="0" fillId="0" borderId="62" xfId="0" applyBorder="1" applyAlignment="1" applyProtection="1">
      <alignment horizontal="left"/>
      <protection hidden="1"/>
    </xf>
    <xf numFmtId="3" fontId="4" fillId="0" borderId="50" xfId="0" applyNumberFormat="1" applyFont="1" applyBorder="1" applyAlignment="1" applyProtection="1">
      <alignment horizontal="center"/>
      <protection hidden="1"/>
    </xf>
    <xf numFmtId="3" fontId="0" fillId="0" borderId="40" xfId="0" applyNumberFormat="1" applyBorder="1" applyAlignment="1" applyProtection="1">
      <alignment horizontal="center"/>
      <protection hidden="1"/>
    </xf>
    <xf numFmtId="3" fontId="0" fillId="0" borderId="41" xfId="0" applyNumberFormat="1" applyBorder="1" applyAlignment="1" applyProtection="1">
      <alignment horizontal="center"/>
      <protection hidden="1"/>
    </xf>
    <xf numFmtId="0" fontId="3" fillId="0" borderId="24" xfId="0" applyFont="1" applyBorder="1" applyAlignment="1" applyProtection="1">
      <alignment horizontal="left"/>
      <protection hidden="1"/>
    </xf>
    <xf numFmtId="3" fontId="6" fillId="0" borderId="57" xfId="0" applyNumberFormat="1" applyFont="1" applyBorder="1" applyAlignment="1" applyProtection="1">
      <alignment horizontal="center"/>
      <protection hidden="1"/>
    </xf>
    <xf numFmtId="3" fontId="12" fillId="0" borderId="52" xfId="0" applyNumberFormat="1" applyFont="1" applyBorder="1" applyAlignment="1">
      <alignment horizontal="center"/>
    </xf>
    <xf numFmtId="3" fontId="3" fillId="0" borderId="27" xfId="0" applyNumberFormat="1" applyFont="1" applyBorder="1" applyAlignment="1" applyProtection="1">
      <alignment horizontal="center"/>
      <protection hidden="1"/>
    </xf>
    <xf numFmtId="3" fontId="3" fillId="0" borderId="4" xfId="0" applyNumberFormat="1" applyFont="1" applyBorder="1" applyAlignment="1" applyProtection="1">
      <alignment horizontal="center"/>
      <protection hidden="1"/>
    </xf>
    <xf numFmtId="3" fontId="3" fillId="0" borderId="16" xfId="0" applyNumberFormat="1" applyFont="1" applyBorder="1" applyAlignment="1" applyProtection="1">
      <alignment horizontal="center"/>
      <protection hidden="1"/>
    </xf>
    <xf numFmtId="3" fontId="3" fillId="0" borderId="6" xfId="0" applyNumberFormat="1" applyFont="1" applyBorder="1" applyAlignment="1" applyProtection="1">
      <alignment horizontal="center"/>
      <protection hidden="1"/>
    </xf>
    <xf numFmtId="3" fontId="11" fillId="0" borderId="64" xfId="0" applyNumberFormat="1" applyFont="1" applyBorder="1" applyAlignment="1">
      <alignment horizontal="center"/>
    </xf>
    <xf numFmtId="3" fontId="11" fillId="0" borderId="65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0" fontId="0" fillId="0" borderId="13" xfId="0" applyBorder="1"/>
    <xf numFmtId="3" fontId="11" fillId="0" borderId="66" xfId="0" applyNumberFormat="1" applyFont="1" applyBorder="1" applyAlignment="1">
      <alignment horizontal="center"/>
    </xf>
    <xf numFmtId="0" fontId="12" fillId="0" borderId="50" xfId="12" applyBorder="1"/>
    <xf numFmtId="3" fontId="11" fillId="0" borderId="50" xfId="12" applyNumberFormat="1" applyFont="1" applyBorder="1" applyAlignment="1">
      <alignment horizontal="center"/>
    </xf>
    <xf numFmtId="0" fontId="11" fillId="0" borderId="13" xfId="12" applyFont="1" applyBorder="1"/>
    <xf numFmtId="3" fontId="11" fillId="0" borderId="63" xfId="12" applyNumberFormat="1" applyFont="1" applyBorder="1" applyAlignment="1">
      <alignment horizontal="center"/>
    </xf>
    <xf numFmtId="3" fontId="11" fillId="0" borderId="64" xfId="12" applyNumberFormat="1" applyFont="1" applyBorder="1" applyAlignment="1">
      <alignment horizontal="center"/>
    </xf>
    <xf numFmtId="3" fontId="11" fillId="0" borderId="13" xfId="12" applyNumberFormat="1" applyFont="1" applyBorder="1" applyAlignment="1">
      <alignment horizontal="center"/>
    </xf>
    <xf numFmtId="169" fontId="16" fillId="0" borderId="10" xfId="11" applyNumberFormat="1" applyFont="1" applyFill="1" applyBorder="1" applyAlignment="1" applyProtection="1">
      <alignment horizontal="center"/>
      <protection hidden="1"/>
    </xf>
    <xf numFmtId="169" fontId="16" fillId="0" borderId="11" xfId="11" applyNumberFormat="1" applyFont="1" applyFill="1" applyBorder="1" applyAlignment="1" applyProtection="1">
      <alignment horizontal="center"/>
      <protection hidden="1"/>
    </xf>
    <xf numFmtId="3" fontId="3" fillId="0" borderId="1" xfId="0" applyNumberFormat="1" applyFont="1" applyBorder="1" applyAlignment="1" applyProtection="1">
      <alignment horizontal="center"/>
      <protection hidden="1"/>
    </xf>
    <xf numFmtId="3" fontId="3" fillId="0" borderId="2" xfId="0" applyNumberFormat="1" applyFont="1" applyBorder="1" applyAlignment="1" applyProtection="1">
      <alignment horizontal="center"/>
      <protection hidden="1"/>
    </xf>
    <xf numFmtId="0" fontId="9" fillId="3" borderId="67" xfId="0" applyFont="1" applyFill="1" applyBorder="1"/>
    <xf numFmtId="0" fontId="0" fillId="0" borderId="68" xfId="0" applyBorder="1" applyAlignment="1">
      <alignment horizontal="left"/>
    </xf>
    <xf numFmtId="3" fontId="9" fillId="3" borderId="67" xfId="0" applyNumberFormat="1" applyFont="1" applyFill="1" applyBorder="1" applyAlignment="1" applyProtection="1">
      <alignment horizontal="center"/>
      <protection hidden="1"/>
    </xf>
    <xf numFmtId="3" fontId="12" fillId="0" borderId="69" xfId="0" applyNumberFormat="1" applyFont="1" applyBorder="1" applyAlignment="1" applyProtection="1">
      <alignment horizontal="center"/>
      <protection hidden="1"/>
    </xf>
    <xf numFmtId="3" fontId="12" fillId="0" borderId="68" xfId="0" applyNumberFormat="1" applyFont="1" applyBorder="1" applyAlignment="1" applyProtection="1">
      <alignment horizontal="center"/>
      <protection hidden="1"/>
    </xf>
    <xf numFmtId="3" fontId="9" fillId="3" borderId="70" xfId="0" applyNumberFormat="1" applyFont="1" applyFill="1" applyBorder="1" applyAlignment="1">
      <alignment horizontal="center"/>
    </xf>
    <xf numFmtId="3" fontId="9" fillId="3" borderId="71" xfId="0" applyNumberFormat="1" applyFont="1" applyFill="1" applyBorder="1" applyAlignment="1">
      <alignment horizontal="center"/>
    </xf>
    <xf numFmtId="3" fontId="9" fillId="3" borderId="72" xfId="0" applyNumberFormat="1" applyFont="1" applyFill="1" applyBorder="1" applyAlignment="1">
      <alignment horizontal="center"/>
    </xf>
    <xf numFmtId="3" fontId="12" fillId="0" borderId="73" xfId="0" applyNumberFormat="1" applyFont="1" applyBorder="1" applyAlignment="1">
      <alignment horizontal="center"/>
    </xf>
    <xf numFmtId="3" fontId="12" fillId="0" borderId="74" xfId="0" applyNumberFormat="1" applyFont="1" applyBorder="1" applyAlignment="1">
      <alignment horizontal="center"/>
    </xf>
    <xf numFmtId="3" fontId="12" fillId="0" borderId="75" xfId="0" applyNumberFormat="1" applyFont="1" applyBorder="1" applyAlignment="1">
      <alignment horizontal="center"/>
    </xf>
    <xf numFmtId="3" fontId="9" fillId="3" borderId="13" xfId="0" applyNumberFormat="1" applyFont="1" applyFill="1" applyBorder="1" applyAlignment="1">
      <alignment horizontal="center"/>
    </xf>
    <xf numFmtId="3" fontId="11" fillId="0" borderId="76" xfId="0" applyNumberFormat="1" applyFont="1" applyBorder="1" applyAlignment="1">
      <alignment horizontal="center"/>
    </xf>
    <xf numFmtId="3" fontId="11" fillId="0" borderId="77" xfId="0" applyNumberFormat="1" applyFont="1" applyBorder="1" applyAlignment="1">
      <alignment horizontal="center"/>
    </xf>
    <xf numFmtId="3" fontId="12" fillId="0" borderId="4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12" fillId="0" borderId="6" xfId="0" applyNumberFormat="1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12" fillId="0" borderId="8" xfId="0" applyNumberFormat="1" applyFon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0" fontId="0" fillId="0" borderId="60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54" xfId="0" applyBorder="1" applyAlignment="1">
      <alignment horizontal="left"/>
    </xf>
    <xf numFmtId="3" fontId="12" fillId="0" borderId="78" xfId="0" applyNumberFormat="1" applyFont="1" applyBorder="1" applyAlignment="1">
      <alignment horizontal="center"/>
    </xf>
    <xf numFmtId="3" fontId="12" fillId="0" borderId="16" xfId="0" applyNumberFormat="1" applyFont="1" applyBorder="1" applyAlignment="1">
      <alignment horizontal="center"/>
    </xf>
    <xf numFmtId="3" fontId="12" fillId="0" borderId="17" xfId="0" applyNumberFormat="1" applyFont="1" applyBorder="1" applyAlignment="1">
      <alignment horizontal="center"/>
    </xf>
    <xf numFmtId="3" fontId="11" fillId="0" borderId="81" xfId="12" applyNumberFormat="1" applyFont="1" applyBorder="1" applyAlignment="1">
      <alignment horizontal="center"/>
    </xf>
    <xf numFmtId="3" fontId="12" fillId="0" borderId="4" xfId="12" applyNumberFormat="1" applyBorder="1" applyAlignment="1">
      <alignment horizontal="center"/>
    </xf>
    <xf numFmtId="3" fontId="12" fillId="0" borderId="6" xfId="12" applyNumberFormat="1" applyBorder="1" applyAlignment="1">
      <alignment horizontal="center"/>
    </xf>
    <xf numFmtId="3" fontId="12" fillId="0" borderId="8" xfId="12" applyNumberFormat="1" applyBorder="1" applyAlignment="1">
      <alignment horizontal="center"/>
    </xf>
    <xf numFmtId="3" fontId="11" fillId="0" borderId="29" xfId="12" applyNumberFormat="1" applyFont="1" applyBorder="1" applyAlignment="1">
      <alignment horizontal="center"/>
    </xf>
    <xf numFmtId="3" fontId="12" fillId="0" borderId="27" xfId="12" applyNumberFormat="1" applyBorder="1" applyAlignment="1">
      <alignment horizontal="center"/>
    </xf>
    <xf numFmtId="3" fontId="12" fillId="0" borderId="28" xfId="12" applyNumberFormat="1" applyBorder="1" applyAlignment="1">
      <alignment horizontal="center"/>
    </xf>
    <xf numFmtId="3" fontId="11" fillId="0" borderId="82" xfId="12" applyNumberFormat="1" applyFont="1" applyBorder="1" applyAlignment="1">
      <alignment horizontal="center"/>
    </xf>
    <xf numFmtId="3" fontId="12" fillId="0" borderId="39" xfId="12" applyNumberFormat="1" applyBorder="1" applyAlignment="1">
      <alignment horizontal="center"/>
    </xf>
    <xf numFmtId="3" fontId="12" fillId="0" borderId="79" xfId="12" applyNumberFormat="1" applyBorder="1" applyAlignment="1">
      <alignment horizontal="center"/>
    </xf>
    <xf numFmtId="3" fontId="12" fillId="0" borderId="80" xfId="12" applyNumberFormat="1" applyBorder="1" applyAlignment="1">
      <alignment horizontal="center"/>
    </xf>
    <xf numFmtId="0" fontId="12" fillId="0" borderId="60" xfId="12" applyBorder="1" applyAlignment="1">
      <alignment horizontal="left"/>
    </xf>
    <xf numFmtId="0" fontId="12" fillId="0" borderId="14" xfId="12" applyBorder="1" applyAlignment="1">
      <alignment horizontal="left"/>
    </xf>
    <xf numFmtId="0" fontId="4" fillId="0" borderId="0" xfId="0" applyFont="1"/>
    <xf numFmtId="3" fontId="17" fillId="0" borderId="84" xfId="0" applyNumberFormat="1" applyFont="1" applyBorder="1" applyAlignment="1">
      <alignment horizontal="center"/>
    </xf>
    <xf numFmtId="3" fontId="17" fillId="0" borderId="83" xfId="0" applyNumberFormat="1" applyFont="1" applyBorder="1" applyAlignment="1">
      <alignment horizontal="center"/>
    </xf>
    <xf numFmtId="3" fontId="9" fillId="5" borderId="25" xfId="0" applyNumberFormat="1" applyFont="1" applyFill="1" applyBorder="1" applyAlignment="1">
      <alignment horizontal="center"/>
    </xf>
    <xf numFmtId="3" fontId="9" fillId="5" borderId="11" xfId="0" applyNumberFormat="1" applyFont="1" applyFill="1" applyBorder="1" applyAlignment="1">
      <alignment horizontal="center"/>
    </xf>
    <xf numFmtId="3" fontId="0" fillId="0" borderId="85" xfId="0" applyNumberFormat="1" applyBorder="1" applyAlignment="1">
      <alignment horizontal="center"/>
    </xf>
    <xf numFmtId="3" fontId="12" fillId="0" borderId="85" xfId="12" applyNumberFormat="1" applyBorder="1" applyAlignment="1">
      <alignment horizontal="center"/>
    </xf>
    <xf numFmtId="3" fontId="0" fillId="0" borderId="16" xfId="0" applyNumberFormat="1" applyBorder="1" applyAlignment="1" applyProtection="1">
      <alignment horizontal="center"/>
      <protection hidden="1"/>
    </xf>
    <xf numFmtId="3" fontId="9" fillId="5" borderId="26" xfId="0" applyNumberFormat="1" applyFont="1" applyFill="1" applyBorder="1" applyAlignment="1">
      <alignment horizontal="center"/>
    </xf>
    <xf numFmtId="3" fontId="17" fillId="0" borderId="0" xfId="0" applyNumberFormat="1" applyFont="1" applyAlignment="1">
      <alignment horizontal="center"/>
    </xf>
    <xf numFmtId="3" fontId="0" fillId="0" borderId="84" xfId="0" applyNumberFormat="1" applyBorder="1" applyAlignment="1">
      <alignment horizontal="center"/>
    </xf>
    <xf numFmtId="3" fontId="0" fillId="0" borderId="83" xfId="0" applyNumberFormat="1" applyBorder="1" applyAlignment="1">
      <alignment horizontal="center"/>
    </xf>
    <xf numFmtId="3" fontId="9" fillId="5" borderId="22" xfId="0" applyNumberFormat="1" applyFont="1" applyFill="1" applyBorder="1" applyAlignment="1">
      <alignment horizontal="center"/>
    </xf>
    <xf numFmtId="3" fontId="4" fillId="0" borderId="36" xfId="0" applyNumberFormat="1" applyFont="1" applyBorder="1" applyAlignment="1" applyProtection="1">
      <alignment horizontal="center"/>
      <protection hidden="1"/>
    </xf>
    <xf numFmtId="3" fontId="4" fillId="0" borderId="0" xfId="0" applyNumberFormat="1" applyFont="1" applyProtection="1">
      <protection hidden="1"/>
    </xf>
    <xf numFmtId="3" fontId="0" fillId="0" borderId="84" xfId="0" applyNumberFormat="1" applyBorder="1" applyAlignment="1" applyProtection="1">
      <alignment horizontal="center"/>
      <protection hidden="1"/>
    </xf>
    <xf numFmtId="3" fontId="0" fillId="0" borderId="83" xfId="0" applyNumberFormat="1" applyBorder="1" applyAlignment="1" applyProtection="1">
      <alignment horizontal="center"/>
      <protection hidden="1"/>
    </xf>
    <xf numFmtId="3" fontId="17" fillId="0" borderId="84" xfId="0" applyNumberFormat="1" applyFont="1" applyBorder="1" applyAlignment="1" applyProtection="1">
      <alignment horizontal="center"/>
      <protection hidden="1"/>
    </xf>
    <xf numFmtId="3" fontId="17" fillId="0" borderId="83" xfId="0" applyNumberFormat="1" applyFont="1" applyBorder="1" applyAlignment="1" applyProtection="1">
      <alignment horizontal="center"/>
      <protection hidden="1"/>
    </xf>
    <xf numFmtId="10" fontId="4" fillId="0" borderId="0" xfId="11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15" fillId="0" borderId="83" xfId="0" applyNumberFormat="1" applyFont="1" applyBorder="1" applyAlignment="1">
      <alignment horizontal="center"/>
    </xf>
    <xf numFmtId="3" fontId="4" fillId="0" borderId="83" xfId="0" applyNumberFormat="1" applyFont="1" applyBorder="1" applyAlignment="1" applyProtection="1">
      <alignment horizontal="center"/>
      <protection hidden="1"/>
    </xf>
    <xf numFmtId="3" fontId="4" fillId="0" borderId="83" xfId="0" applyNumberFormat="1" applyFont="1" applyBorder="1" applyAlignment="1">
      <alignment horizontal="center"/>
    </xf>
    <xf numFmtId="3" fontId="15" fillId="0" borderId="83" xfId="0" applyNumberFormat="1" applyFont="1" applyBorder="1" applyAlignment="1" applyProtection="1">
      <alignment horizontal="center"/>
      <protection hidden="1"/>
    </xf>
    <xf numFmtId="0" fontId="18" fillId="0" borderId="0" xfId="0" applyFont="1" applyAlignment="1">
      <alignment horizontal="right"/>
    </xf>
    <xf numFmtId="169" fontId="15" fillId="0" borderId="18" xfId="11" applyNumberFormat="1" applyFont="1" applyBorder="1" applyAlignment="1" applyProtection="1">
      <alignment horizontal="center"/>
      <protection hidden="1"/>
    </xf>
    <xf numFmtId="169" fontId="15" fillId="0" borderId="19" xfId="11" applyNumberFormat="1" applyFont="1" applyBorder="1" applyAlignment="1" applyProtection="1">
      <alignment horizontal="center"/>
      <protection hidden="1"/>
    </xf>
    <xf numFmtId="0" fontId="15" fillId="0" borderId="20" xfId="0" applyFont="1" applyBorder="1" applyAlignment="1">
      <alignment horizontal="left"/>
    </xf>
    <xf numFmtId="3" fontId="0" fillId="0" borderId="10" xfId="0" applyNumberFormat="1" applyBorder="1" applyAlignment="1" applyProtection="1">
      <alignment horizontal="center"/>
      <protection hidden="1"/>
    </xf>
    <xf numFmtId="3" fontId="0" fillId="0" borderId="11" xfId="0" applyNumberFormat="1" applyBorder="1" applyAlignment="1" applyProtection="1">
      <alignment horizontal="center"/>
      <protection hidden="1"/>
    </xf>
    <xf numFmtId="3" fontId="0" fillId="0" borderId="87" xfId="0" applyNumberFormat="1" applyBorder="1" applyAlignment="1" applyProtection="1">
      <alignment horizontal="center"/>
      <protection hidden="1"/>
    </xf>
    <xf numFmtId="3" fontId="0" fillId="0" borderId="88" xfId="0" applyNumberFormat="1" applyBorder="1" applyAlignment="1" applyProtection="1">
      <alignment horizontal="center"/>
      <protection hidden="1"/>
    </xf>
    <xf numFmtId="3" fontId="4" fillId="0" borderId="90" xfId="0" applyNumberFormat="1" applyFont="1" applyBorder="1" applyAlignment="1" applyProtection="1">
      <alignment horizontal="center"/>
      <protection hidden="1"/>
    </xf>
    <xf numFmtId="3" fontId="4" fillId="0" borderId="91" xfId="0" applyNumberFormat="1" applyFont="1" applyBorder="1" applyAlignment="1" applyProtection="1">
      <alignment horizontal="center"/>
      <protection hidden="1"/>
    </xf>
    <xf numFmtId="3" fontId="0" fillId="0" borderId="77" xfId="0" applyNumberFormat="1" applyBorder="1" applyAlignment="1" applyProtection="1">
      <alignment horizontal="center"/>
      <protection hidden="1"/>
    </xf>
    <xf numFmtId="3" fontId="0" fillId="0" borderId="92" xfId="0" applyNumberFormat="1" applyBorder="1" applyAlignment="1" applyProtection="1">
      <alignment horizontal="center"/>
      <protection hidden="1"/>
    </xf>
    <xf numFmtId="3" fontId="4" fillId="0" borderId="93" xfId="0" applyNumberFormat="1" applyFont="1" applyBorder="1" applyAlignment="1" applyProtection="1">
      <alignment horizontal="center"/>
      <protection hidden="1"/>
    </xf>
    <xf numFmtId="3" fontId="0" fillId="0" borderId="89" xfId="0" applyNumberFormat="1" applyBorder="1" applyAlignment="1" applyProtection="1">
      <alignment horizontal="center"/>
      <protection hidden="1"/>
    </xf>
    <xf numFmtId="3" fontId="7" fillId="0" borderId="86" xfId="0" applyNumberFormat="1" applyFont="1" applyBorder="1" applyAlignment="1" applyProtection="1">
      <alignment horizontal="center"/>
      <protection hidden="1"/>
    </xf>
    <xf numFmtId="0" fontId="19" fillId="0" borderId="0" xfId="0" applyFont="1"/>
    <xf numFmtId="4" fontId="19" fillId="0" borderId="0" xfId="0" applyNumberFormat="1" applyFont="1"/>
    <xf numFmtId="4" fontId="20" fillId="0" borderId="0" xfId="0" applyNumberFormat="1" applyFont="1"/>
    <xf numFmtId="4" fontId="0" fillId="0" borderId="0" xfId="0" applyNumberFormat="1"/>
    <xf numFmtId="0" fontId="11" fillId="0" borderId="13" xfId="0" applyFont="1" applyBorder="1"/>
    <xf numFmtId="0" fontId="7" fillId="0" borderId="13" xfId="0" applyFont="1" applyBorder="1" applyAlignment="1" applyProtection="1">
      <alignment horizontal="left"/>
      <protection hidden="1"/>
    </xf>
    <xf numFmtId="0" fontId="11" fillId="0" borderId="13" xfId="0" applyFont="1" applyBorder="1" applyAlignment="1" applyProtection="1">
      <alignment horizontal="left"/>
      <protection hidden="1"/>
    </xf>
    <xf numFmtId="3" fontId="11" fillId="0" borderId="50" xfId="0" applyNumberFormat="1" applyFont="1" applyBorder="1" applyAlignment="1">
      <alignment horizontal="center"/>
    </xf>
    <xf numFmtId="3" fontId="0" fillId="0" borderId="95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12" fillId="0" borderId="50" xfId="12" applyNumberFormat="1" applyBorder="1" applyAlignment="1">
      <alignment horizontal="center"/>
    </xf>
    <xf numFmtId="3" fontId="17" fillId="0" borderId="6" xfId="0" applyNumberFormat="1" applyFont="1" applyBorder="1" applyAlignment="1" applyProtection="1">
      <alignment horizontal="center"/>
      <protection hidden="1"/>
    </xf>
    <xf numFmtId="3" fontId="17" fillId="0" borderId="32" xfId="0" applyNumberFormat="1" applyFont="1" applyBorder="1" applyAlignment="1" applyProtection="1">
      <alignment horizontal="center"/>
      <protection hidden="1"/>
    </xf>
    <xf numFmtId="3" fontId="0" fillId="0" borderId="96" xfId="0" applyNumberFormat="1" applyBorder="1" applyAlignment="1" applyProtection="1">
      <alignment horizontal="center"/>
      <protection hidden="1"/>
    </xf>
    <xf numFmtId="3" fontId="17" fillId="0" borderId="43" xfId="0" applyNumberFormat="1" applyFont="1" applyBorder="1" applyAlignment="1" applyProtection="1">
      <alignment horizontal="center"/>
      <protection hidden="1"/>
    </xf>
    <xf numFmtId="0" fontId="4" fillId="0" borderId="13" xfId="0" applyFont="1" applyBorder="1"/>
    <xf numFmtId="3" fontId="4" fillId="0" borderId="13" xfId="0" applyNumberFormat="1" applyFont="1" applyBorder="1" applyAlignment="1">
      <alignment horizontal="center"/>
    </xf>
    <xf numFmtId="0" fontId="0" fillId="0" borderId="13" xfId="0" applyBorder="1" applyAlignment="1" applyProtection="1">
      <alignment horizontal="left"/>
      <protection hidden="1"/>
    </xf>
    <xf numFmtId="3" fontId="4" fillId="0" borderId="97" xfId="0" applyNumberFormat="1" applyFont="1" applyBorder="1" applyAlignment="1" applyProtection="1">
      <alignment horizontal="center"/>
      <protection hidden="1"/>
    </xf>
    <xf numFmtId="3" fontId="17" fillId="0" borderId="31" xfId="0" applyNumberFormat="1" applyFont="1" applyBorder="1" applyAlignment="1" applyProtection="1">
      <alignment horizontal="center"/>
      <protection hidden="1"/>
    </xf>
    <xf numFmtId="3" fontId="0" fillId="0" borderId="98" xfId="0" applyNumberFormat="1" applyBorder="1" applyAlignment="1" applyProtection="1">
      <alignment horizontal="center"/>
      <protection hidden="1"/>
    </xf>
    <xf numFmtId="3" fontId="12" fillId="0" borderId="31" xfId="12" applyNumberFormat="1" applyBorder="1" applyAlignment="1">
      <alignment horizontal="center"/>
    </xf>
    <xf numFmtId="3" fontId="11" fillId="0" borderId="99" xfId="12" applyNumberFormat="1" applyFont="1" applyBorder="1" applyAlignment="1">
      <alignment horizontal="center"/>
    </xf>
    <xf numFmtId="3" fontId="11" fillId="0" borderId="65" xfId="12" applyNumberFormat="1" applyFont="1" applyBorder="1" applyAlignment="1">
      <alignment horizontal="center"/>
    </xf>
    <xf numFmtId="3" fontId="12" fillId="0" borderId="32" xfId="12" applyNumberFormat="1" applyBorder="1" applyAlignment="1">
      <alignment horizontal="center"/>
    </xf>
    <xf numFmtId="3" fontId="12" fillId="0" borderId="100" xfId="12" applyNumberFormat="1" applyBorder="1" applyAlignment="1">
      <alignment horizontal="center"/>
    </xf>
    <xf numFmtId="169" fontId="15" fillId="0" borderId="33" xfId="11" applyNumberFormat="1" applyFont="1" applyBorder="1" applyAlignment="1" applyProtection="1">
      <alignment horizontal="center"/>
      <protection hidden="1"/>
    </xf>
    <xf numFmtId="169" fontId="15" fillId="0" borderId="54" xfId="11" applyNumberFormat="1" applyFont="1" applyBorder="1" applyAlignment="1" applyProtection="1">
      <alignment horizontal="center"/>
      <protection hidden="1"/>
    </xf>
    <xf numFmtId="3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12" applyAlignment="1">
      <alignment horizontal="center"/>
    </xf>
    <xf numFmtId="170" fontId="0" fillId="0" borderId="0" xfId="26" applyNumberFormat="1" applyFont="1" applyProtection="1">
      <protection hidden="1"/>
    </xf>
    <xf numFmtId="3" fontId="0" fillId="0" borderId="45" xfId="0" applyNumberFormat="1" applyBorder="1" applyAlignment="1" applyProtection="1">
      <alignment horizontal="center"/>
      <protection locked="0"/>
    </xf>
    <xf numFmtId="3" fontId="0" fillId="0" borderId="42" xfId="0" applyNumberFormat="1" applyBorder="1" applyAlignment="1" applyProtection="1">
      <alignment horizontal="center"/>
      <protection locked="0"/>
    </xf>
    <xf numFmtId="3" fontId="0" fillId="0" borderId="46" xfId="0" applyNumberFormat="1" applyBorder="1" applyAlignment="1" applyProtection="1">
      <alignment horizontal="center"/>
      <protection locked="0"/>
    </xf>
    <xf numFmtId="3" fontId="0" fillId="0" borderId="43" xfId="0" applyNumberFormat="1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left"/>
      <protection hidden="1"/>
    </xf>
    <xf numFmtId="3" fontId="0" fillId="0" borderId="6" xfId="7" applyNumberFormat="1" applyFont="1" applyBorder="1" applyAlignment="1" applyProtection="1">
      <alignment horizontal="center"/>
      <protection hidden="1"/>
    </xf>
    <xf numFmtId="4" fontId="0" fillId="0" borderId="0" xfId="0" applyNumberFormat="1" applyProtection="1">
      <protection hidden="1"/>
    </xf>
    <xf numFmtId="169" fontId="15" fillId="0" borderId="10" xfId="11" applyNumberFormat="1" applyFont="1" applyBorder="1" applyAlignment="1" applyProtection="1">
      <alignment horizontal="center"/>
      <protection hidden="1"/>
    </xf>
    <xf numFmtId="169" fontId="15" fillId="0" borderId="11" xfId="11" applyNumberFormat="1" applyFont="1" applyBorder="1" applyAlignment="1" applyProtection="1">
      <alignment horizontal="center"/>
      <protection hidden="1"/>
    </xf>
    <xf numFmtId="169" fontId="15" fillId="0" borderId="26" xfId="11" applyNumberFormat="1" applyFont="1" applyBorder="1" applyAlignment="1" applyProtection="1">
      <alignment horizontal="center"/>
      <protection hidden="1"/>
    </xf>
    <xf numFmtId="169" fontId="15" fillId="0" borderId="13" xfId="11" applyNumberFormat="1" applyFont="1" applyBorder="1" applyAlignment="1" applyProtection="1">
      <alignment horizontal="center"/>
      <protection hidden="1"/>
    </xf>
    <xf numFmtId="3" fontId="0" fillId="0" borderId="0" xfId="0" applyNumberFormat="1"/>
    <xf numFmtId="3" fontId="7" fillId="0" borderId="25" xfId="0" applyNumberFormat="1" applyFont="1" applyBorder="1" applyAlignment="1" applyProtection="1">
      <alignment horizontal="center"/>
      <protection hidden="1"/>
    </xf>
    <xf numFmtId="3" fontId="7" fillId="0" borderId="11" xfId="0" applyNumberFormat="1" applyFont="1" applyBorder="1" applyAlignment="1" applyProtection="1">
      <alignment horizontal="center"/>
      <protection hidden="1"/>
    </xf>
    <xf numFmtId="3" fontId="0" fillId="0" borderId="103" xfId="0" applyNumberFormat="1" applyBorder="1" applyAlignment="1" applyProtection="1">
      <alignment horizontal="center"/>
      <protection hidden="1"/>
    </xf>
    <xf numFmtId="169" fontId="16" fillId="0" borderId="26" xfId="11" applyNumberFormat="1" applyFont="1" applyFill="1" applyBorder="1" applyAlignment="1" applyProtection="1">
      <alignment horizontal="center"/>
      <protection hidden="1"/>
    </xf>
    <xf numFmtId="10" fontId="16" fillId="0" borderId="13" xfId="11" applyNumberFormat="1" applyFont="1" applyFill="1" applyBorder="1" applyAlignment="1" applyProtection="1">
      <alignment horizontal="center"/>
      <protection hidden="1"/>
    </xf>
    <xf numFmtId="3" fontId="3" fillId="0" borderId="32" xfId="0" applyNumberFormat="1" applyFont="1" applyBorder="1" applyAlignment="1" applyProtection="1">
      <alignment horizontal="center"/>
      <protection hidden="1"/>
    </xf>
    <xf numFmtId="3" fontId="4" fillId="0" borderId="29" xfId="0" applyNumberFormat="1" applyFont="1" applyBorder="1" applyAlignment="1" applyProtection="1">
      <alignment horizontal="center"/>
      <protection hidden="1"/>
    </xf>
    <xf numFmtId="0" fontId="4" fillId="0" borderId="20" xfId="0" applyFont="1" applyBorder="1" applyProtection="1">
      <protection hidden="1"/>
    </xf>
    <xf numFmtId="3" fontId="4" fillId="0" borderId="102" xfId="0" applyNumberFormat="1" applyFont="1" applyBorder="1" applyAlignment="1" applyProtection="1">
      <alignment horizontal="center"/>
      <protection hidden="1"/>
    </xf>
    <xf numFmtId="3" fontId="3" fillId="0" borderId="105" xfId="0" applyNumberFormat="1" applyFont="1" applyBorder="1" applyAlignment="1" applyProtection="1">
      <alignment horizontal="center"/>
      <protection hidden="1"/>
    </xf>
    <xf numFmtId="3" fontId="3" fillId="0" borderId="23" xfId="0" applyNumberFormat="1" applyFont="1" applyBorder="1" applyAlignment="1" applyProtection="1">
      <alignment horizontal="center"/>
      <protection hidden="1"/>
    </xf>
    <xf numFmtId="3" fontId="3" fillId="0" borderId="33" xfId="0" applyNumberFormat="1" applyFont="1" applyBorder="1" applyAlignment="1" applyProtection="1">
      <alignment horizontal="center"/>
      <protection hidden="1"/>
    </xf>
    <xf numFmtId="3" fontId="7" fillId="0" borderId="106" xfId="0" applyNumberFormat="1" applyFont="1" applyBorder="1" applyAlignment="1" applyProtection="1">
      <alignment horizontal="center"/>
      <protection hidden="1"/>
    </xf>
    <xf numFmtId="3" fontId="7" fillId="0" borderId="57" xfId="0" applyNumberFormat="1" applyFont="1" applyBorder="1" applyAlignment="1" applyProtection="1">
      <alignment horizontal="center"/>
      <protection hidden="1"/>
    </xf>
    <xf numFmtId="3" fontId="7" fillId="0" borderId="107" xfId="0" applyNumberFormat="1" applyFont="1" applyBorder="1" applyAlignment="1" applyProtection="1">
      <alignment horizontal="center"/>
      <protection hidden="1"/>
    </xf>
    <xf numFmtId="3" fontId="0" fillId="0" borderId="5" xfId="0" applyNumberFormat="1" applyBorder="1" applyAlignment="1" applyProtection="1">
      <alignment horizontal="center"/>
      <protection hidden="1"/>
    </xf>
    <xf numFmtId="3" fontId="0" fillId="0" borderId="56" xfId="0" applyNumberFormat="1" applyBorder="1" applyAlignment="1" applyProtection="1">
      <alignment horizontal="center"/>
      <protection hidden="1"/>
    </xf>
    <xf numFmtId="3" fontId="0" fillId="0" borderId="9" xfId="0" applyNumberFormat="1" applyBorder="1" applyAlignment="1" applyProtection="1">
      <alignment horizontal="center"/>
      <protection hidden="1"/>
    </xf>
    <xf numFmtId="3" fontId="0" fillId="0" borderId="108" xfId="0" applyNumberFormat="1" applyBorder="1" applyAlignment="1" applyProtection="1">
      <alignment horizontal="center"/>
      <protection locked="0"/>
    </xf>
    <xf numFmtId="3" fontId="0" fillId="0" borderId="108" xfId="0" applyNumberFormat="1" applyBorder="1" applyAlignment="1" applyProtection="1">
      <alignment horizontal="center"/>
      <protection hidden="1"/>
    </xf>
    <xf numFmtId="3" fontId="0" fillId="0" borderId="109" xfId="0" applyNumberFormat="1" applyBorder="1" applyAlignment="1" applyProtection="1">
      <alignment horizontal="center"/>
      <protection locked="0"/>
    </xf>
    <xf numFmtId="3" fontId="0" fillId="0" borderId="110" xfId="0" applyNumberFormat="1" applyBorder="1" applyAlignment="1" applyProtection="1">
      <alignment horizontal="center"/>
      <protection locked="0"/>
    </xf>
    <xf numFmtId="3" fontId="0" fillId="0" borderId="110" xfId="0" applyNumberFormat="1" applyBorder="1" applyAlignment="1" applyProtection="1">
      <alignment horizontal="center"/>
      <protection hidden="1"/>
    </xf>
    <xf numFmtId="3" fontId="12" fillId="0" borderId="111" xfId="0" applyNumberFormat="1" applyFont="1" applyBorder="1" applyAlignment="1">
      <alignment horizontal="center"/>
    </xf>
    <xf numFmtId="3" fontId="12" fillId="0" borderId="112" xfId="0" applyNumberFormat="1" applyFont="1" applyBorder="1" applyAlignment="1">
      <alignment horizontal="center"/>
    </xf>
    <xf numFmtId="3" fontId="4" fillId="2" borderId="18" xfId="0" applyNumberFormat="1" applyFont="1" applyFill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3" fontId="4" fillId="2" borderId="21" xfId="0" applyNumberFormat="1" applyFont="1" applyFill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0" fontId="4" fillId="0" borderId="20" xfId="0" applyFont="1" applyBorder="1"/>
    <xf numFmtId="169" fontId="15" fillId="4" borderId="113" xfId="11" applyNumberFormat="1" applyFont="1" applyFill="1" applyBorder="1" applyAlignment="1">
      <alignment horizontal="center"/>
    </xf>
    <xf numFmtId="169" fontId="15" fillId="4" borderId="104" xfId="11" applyNumberFormat="1" applyFont="1" applyFill="1" applyBorder="1" applyAlignment="1">
      <alignment horizontal="center"/>
    </xf>
    <xf numFmtId="169" fontId="15" fillId="4" borderId="101" xfId="11" applyNumberFormat="1" applyFont="1" applyFill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100" xfId="0" applyNumberFormat="1" applyBorder="1" applyAlignment="1">
      <alignment horizontal="center"/>
    </xf>
    <xf numFmtId="3" fontId="0" fillId="0" borderId="50" xfId="0" applyNumberFormat="1" applyBorder="1" applyAlignment="1">
      <alignment horizontal="center"/>
    </xf>
    <xf numFmtId="3" fontId="12" fillId="0" borderId="114" xfId="0" applyNumberFormat="1" applyFont="1" applyBorder="1" applyAlignment="1">
      <alignment horizontal="center"/>
    </xf>
    <xf numFmtId="3" fontId="12" fillId="0" borderId="14" xfId="12" applyNumberFormat="1" applyBorder="1" applyAlignment="1">
      <alignment horizontal="center"/>
    </xf>
    <xf numFmtId="3" fontId="12" fillId="0" borderId="68" xfId="0" applyNumberFormat="1" applyFont="1" applyBorder="1" applyAlignment="1">
      <alignment horizontal="center"/>
    </xf>
    <xf numFmtId="3" fontId="12" fillId="0" borderId="54" xfId="12" applyNumberFormat="1" applyBorder="1" applyAlignment="1">
      <alignment horizontal="center"/>
    </xf>
    <xf numFmtId="0" fontId="12" fillId="0" borderId="95" xfId="12" applyBorder="1"/>
    <xf numFmtId="3" fontId="0" fillId="0" borderId="86" xfId="0" applyNumberFormat="1" applyBorder="1" applyAlignment="1">
      <alignment horizontal="center"/>
    </xf>
    <xf numFmtId="3" fontId="0" fillId="0" borderId="94" xfId="0" applyNumberFormat="1" applyBorder="1" applyAlignment="1">
      <alignment horizontal="center"/>
    </xf>
    <xf numFmtId="169" fontId="15" fillId="0" borderId="86" xfId="11" applyNumberFormat="1" applyFont="1" applyBorder="1" applyAlignment="1" applyProtection="1">
      <alignment horizontal="center"/>
      <protection hidden="1"/>
    </xf>
    <xf numFmtId="169" fontId="15" fillId="0" borderId="115" xfId="11" applyNumberFormat="1" applyFont="1" applyBorder="1" applyAlignment="1" applyProtection="1">
      <alignment horizontal="center"/>
      <protection hidden="1"/>
    </xf>
    <xf numFmtId="3" fontId="3" fillId="0" borderId="60" xfId="0" applyNumberFormat="1" applyFont="1" applyBorder="1" applyAlignment="1" applyProtection="1">
      <alignment horizontal="center"/>
      <protection hidden="1"/>
    </xf>
    <xf numFmtId="3" fontId="3" fillId="0" borderId="14" xfId="0" applyNumberFormat="1" applyFont="1" applyBorder="1" applyAlignment="1" applyProtection="1">
      <alignment horizontal="center"/>
      <protection hidden="1"/>
    </xf>
    <xf numFmtId="3" fontId="3" fillId="0" borderId="54" xfId="0" applyNumberFormat="1" applyFont="1" applyBorder="1" applyAlignment="1" applyProtection="1">
      <alignment horizontal="center"/>
      <protection hidden="1"/>
    </xf>
    <xf numFmtId="3" fontId="11" fillId="0" borderId="89" xfId="0" applyNumberFormat="1" applyFont="1" applyBorder="1" applyAlignment="1">
      <alignment horizontal="center"/>
    </xf>
    <xf numFmtId="169" fontId="16" fillId="0" borderId="12" xfId="11" applyNumberFormat="1" applyFont="1" applyFill="1" applyBorder="1" applyAlignment="1" applyProtection="1">
      <alignment horizontal="center"/>
      <protection hidden="1"/>
    </xf>
    <xf numFmtId="0" fontId="0" fillId="0" borderId="116" xfId="0" applyBorder="1" applyAlignment="1" applyProtection="1">
      <alignment horizontal="left"/>
      <protection hidden="1"/>
    </xf>
    <xf numFmtId="0" fontId="0" fillId="0" borderId="118" xfId="0" applyBorder="1" applyAlignment="1" applyProtection="1">
      <alignment horizontal="left"/>
      <protection hidden="1"/>
    </xf>
    <xf numFmtId="3" fontId="0" fillId="0" borderId="119" xfId="0" applyNumberFormat="1" applyBorder="1" applyAlignment="1">
      <alignment horizontal="center"/>
    </xf>
    <xf numFmtId="3" fontId="0" fillId="0" borderId="117" xfId="0" applyNumberFormat="1" applyBorder="1" applyAlignment="1">
      <alignment horizontal="center"/>
    </xf>
    <xf numFmtId="3" fontId="0" fillId="0" borderId="120" xfId="0" applyNumberFormat="1" applyBorder="1" applyAlignment="1" applyProtection="1">
      <alignment horizontal="center"/>
      <protection hidden="1"/>
    </xf>
    <xf numFmtId="3" fontId="0" fillId="0" borderId="121" xfId="0" applyNumberFormat="1" applyBorder="1" applyAlignment="1">
      <alignment horizontal="center"/>
    </xf>
    <xf numFmtId="3" fontId="0" fillId="0" borderId="44" xfId="0" applyNumberFormat="1" applyBorder="1" applyAlignment="1">
      <alignment horizontal="center"/>
    </xf>
    <xf numFmtId="3" fontId="3" fillId="0" borderId="17" xfId="0" applyNumberFormat="1" applyFont="1" applyBorder="1" applyAlignment="1" applyProtection="1">
      <alignment horizontal="center"/>
      <protection hidden="1"/>
    </xf>
    <xf numFmtId="3" fontId="3" fillId="0" borderId="8" xfId="0" applyNumberFormat="1" applyFont="1" applyBorder="1" applyAlignment="1" applyProtection="1">
      <alignment horizontal="center"/>
      <protection hidden="1"/>
    </xf>
    <xf numFmtId="3" fontId="3" fillId="0" borderId="100" xfId="0" applyNumberFormat="1" applyFont="1" applyBorder="1" applyAlignment="1" applyProtection="1">
      <alignment horizontal="center"/>
      <protection hidden="1"/>
    </xf>
    <xf numFmtId="0" fontId="0" fillId="0" borderId="122" xfId="0" applyBorder="1" applyAlignment="1">
      <alignment horizontal="left"/>
    </xf>
    <xf numFmtId="3" fontId="23" fillId="0" borderId="52" xfId="0" applyNumberFormat="1" applyFont="1" applyBorder="1" applyAlignment="1">
      <alignment horizontal="center"/>
    </xf>
    <xf numFmtId="3" fontId="12" fillId="0" borderId="123" xfId="0" applyNumberFormat="1" applyFont="1" applyBorder="1" applyAlignment="1">
      <alignment horizontal="center"/>
    </xf>
    <xf numFmtId="3" fontId="4" fillId="0" borderId="67" xfId="0" applyNumberFormat="1" applyFont="1" applyBorder="1" applyAlignment="1">
      <alignment horizontal="center"/>
    </xf>
    <xf numFmtId="3" fontId="4" fillId="0" borderId="69" xfId="0" applyNumberFormat="1" applyFont="1" applyBorder="1" applyAlignment="1">
      <alignment horizontal="center"/>
    </xf>
    <xf numFmtId="3" fontId="4" fillId="0" borderId="37" xfId="0" applyNumberFormat="1" applyFont="1" applyBorder="1" applyAlignment="1">
      <alignment horizontal="center"/>
    </xf>
    <xf numFmtId="171" fontId="0" fillId="0" borderId="0" xfId="0" applyNumberFormat="1"/>
  </cellXfs>
  <cellStyles count="27">
    <cellStyle name="Comma" xfId="1" xr:uid="{00000000-0005-0000-0000-000000000000}"/>
    <cellStyle name="Comma[0]" xfId="2" xr:uid="{00000000-0005-0000-0000-000001000000}"/>
    <cellStyle name="Currency" xfId="3" xr:uid="{00000000-0005-0000-0000-000002000000}"/>
    <cellStyle name="Currency[0]" xfId="4" xr:uid="{00000000-0005-0000-0000-000003000000}"/>
    <cellStyle name="Euro" xfId="10" xr:uid="{00000000-0005-0000-0000-000004000000}"/>
    <cellStyle name="Excel Built-in Comma" xfId="13" xr:uid="{00000000-0005-0000-0000-000005000000}"/>
    <cellStyle name="Heading" xfId="14" xr:uid="{00000000-0005-0000-0000-000006000000}"/>
    <cellStyle name="Heading 1" xfId="15" xr:uid="{00000000-0005-0000-0000-000007000000}"/>
    <cellStyle name="Heading1" xfId="16" xr:uid="{00000000-0005-0000-0000-000008000000}"/>
    <cellStyle name="Heading1 2" xfId="17" xr:uid="{00000000-0005-0000-0000-000009000000}"/>
    <cellStyle name="Millares" xfId="26" builtinId="3"/>
    <cellStyle name="Millares 2" xfId="23" xr:uid="{00000000-0005-0000-0000-00000B000000}"/>
    <cellStyle name="Normal" xfId="0" builtinId="0"/>
    <cellStyle name="Normal 2" xfId="5" xr:uid="{00000000-0005-0000-0000-00000D000000}"/>
    <cellStyle name="Normal 2 2" xfId="6" xr:uid="{00000000-0005-0000-0000-00000E000000}"/>
    <cellStyle name="Normal 2 3" xfId="22" xr:uid="{00000000-0005-0000-0000-00000F000000}"/>
    <cellStyle name="Normal 3" xfId="7" xr:uid="{00000000-0005-0000-0000-000010000000}"/>
    <cellStyle name="Normal 3 2" xfId="24" xr:uid="{00000000-0005-0000-0000-000011000000}"/>
    <cellStyle name="Normal 4" xfId="9" xr:uid="{00000000-0005-0000-0000-000012000000}"/>
    <cellStyle name="Normal 5" xfId="12" xr:uid="{00000000-0005-0000-0000-000013000000}"/>
    <cellStyle name="Percent" xfId="8" xr:uid="{00000000-0005-0000-0000-000014000000}"/>
    <cellStyle name="Porcentaje" xfId="11" builtinId="5"/>
    <cellStyle name="Porcentual 2" xfId="25" xr:uid="{00000000-0005-0000-0000-000016000000}"/>
    <cellStyle name="Result" xfId="18" xr:uid="{00000000-0005-0000-0000-000017000000}"/>
    <cellStyle name="Result 3" xfId="19" xr:uid="{00000000-0005-0000-0000-000018000000}"/>
    <cellStyle name="Result2" xfId="20" xr:uid="{00000000-0005-0000-0000-000019000000}"/>
    <cellStyle name="Result2 4" xfId="21" xr:uid="{00000000-0005-0000-0000-00001A000000}"/>
  </cellStyles>
  <dxfs count="153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b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border outline="0">
        <right style="thin">
          <color rgb="FF000000"/>
        </right>
        <bottom style="thin">
          <color rgb="FF000000"/>
        </bottom>
      </border>
    </dxf>
    <dxf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border outline="0">
        <right style="thin">
          <color rgb="FF000000"/>
        </right>
        <bottom style="thin">
          <color rgb="FF000000"/>
        </bottom>
      </border>
    </dxf>
    <dxf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dashed">
          <color theme="1"/>
        </top>
        <bottom style="dashed">
          <color theme="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/>
        </left>
        <right/>
        <top style="dashed">
          <color theme="1"/>
        </top>
        <bottom style="dashed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dashed">
          <color theme="1"/>
        </top>
        <bottom style="dashed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dashed">
          <color auto="1"/>
        </top>
        <bottom style="dashed">
          <color auto="1"/>
        </bottom>
      </border>
    </dxf>
    <dxf>
      <border>
        <top style="dashed">
          <color theme="1"/>
        </top>
        <vertical/>
        <horizontal/>
      </border>
    </dxf>
    <dxf>
      <border diagonalUp="0" diagonalDown="0">
        <left style="medium">
          <color theme="1"/>
        </left>
        <right style="medium">
          <color indexed="64"/>
        </right>
        <top style="medium">
          <color theme="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border>
        <bottom style="dashed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" formatCode="#,##0"/>
      <fill>
        <patternFill patternType="solid">
          <fgColor theme="5"/>
          <bgColor theme="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</border>
    </dxf>
    <dxf>
      <font>
        <b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/>
        <top style="dashed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/>
        <top style="dashed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border outline="0"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/>
        <top style="dashed">
          <color indexed="64"/>
        </top>
        <bottom/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medium">
          <color indexed="64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rgb="FF000000"/>
        </left>
        <right/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dashed">
          <color rgb="FF000000"/>
        </top>
        <bottom style="medium">
          <color indexed="64"/>
        </bottom>
        <vertical/>
        <horizontal/>
      </border>
      <protection locked="1" hidden="1"/>
    </dxf>
    <dxf>
      <border outline="0">
        <right style="medium">
          <color indexed="64"/>
        </right>
        <bottom style="medium">
          <color indexed="64"/>
        </bottom>
      </border>
    </dxf>
    <dxf>
      <alignment horizontal="center" vertical="bottom" textRotation="0" wrapText="0" relative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/>
        <top style="dashed">
          <color indexed="64"/>
        </top>
        <bottom/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/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dashed">
          <color rgb="FF000000"/>
        </top>
        <bottom style="medium">
          <color rgb="FF000000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medium">
          <color indexed="64"/>
        </bottom>
        <vertical/>
        <horizontal/>
      </border>
      <protection locked="1" hidden="1"/>
    </dxf>
    <dxf>
      <border outline="0">
        <right style="medium">
          <color indexed="64"/>
        </right>
        <bottom style="medium">
          <color indexed="64"/>
        </bottom>
      </border>
    </dxf>
    <dxf>
      <alignment horizontal="center" vertical="bottom" textRotation="0" wrapText="0" relative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border>
        <top style="dashed">
          <color rgb="FF000000"/>
        </top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bottom" textRotation="0" wrapText="0" relativeIndent="0" justifyLastLine="0" shrinkToFit="0" readingOrder="0"/>
      <protection locked="1" hidden="1"/>
    </dxf>
    <dxf>
      <border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/>
      </border>
      <protection locked="1" hidden="1"/>
    </dxf>
    <dxf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  <vertical/>
        <horizontal/>
      </border>
      <protection locked="1" hidden="1"/>
    </dxf>
    <dxf>
      <border>
        <top style="dashed">
          <color indexed="64"/>
        </top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relativeIndent="0" justifyLastLine="0" shrinkToFit="0" readingOrder="0"/>
      <protection locked="1" hidden="1"/>
    </dxf>
    <dxf>
      <border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Estilo de tabla 1" pivot="0" count="1" xr9:uid="{00000000-0011-0000-FFFF-FFFF00000000}">
      <tableStyleElement type="firstRowStripe" dxfId="152"/>
    </tableStyle>
  </tableStyles>
  <colors>
    <mruColors>
      <color rgb="FF153357"/>
      <color rgb="FFD9D9D9"/>
      <color rgb="FFDADBDE"/>
      <color rgb="FF8E8E8E"/>
      <color rgb="FFE0EA82"/>
      <color rgb="FFA3F733"/>
      <color rgb="FF94F979"/>
      <color rgb="FFF4EE7E"/>
      <color rgb="FFEFF9BF"/>
      <color rgb="FFF2F4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</a:t>
            </a:r>
            <a:r>
              <a:rPr lang="en-US" baseline="0"/>
              <a:t> FRACCIONS 2017-2025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'RESUM 2025'!$A$4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7B84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2025'!$A$3,'RESUM 2025'!$A$14,'RESUM 2025'!$A$25,'RESUM 2025'!$A$36,'RESUM 2025'!$A$47)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2025'!$N$4,'RESUM 2025'!$N$15,'RESUM 2025'!$N$26,'RESUM 2025'!$N$37,'RESUM 2025'!$N$48)</c:f>
              <c:numCache>
                <c:formatCode>#,##0</c:formatCode>
                <c:ptCount val="5"/>
                <c:pt idx="0">
                  <c:v>4953910.0599999996</c:v>
                </c:pt>
                <c:pt idx="1">
                  <c:v>5549519.3747712802</c:v>
                </c:pt>
                <c:pt idx="2">
                  <c:v>5486423.1520000007</c:v>
                </c:pt>
                <c:pt idx="3">
                  <c:v>5812523.8599999994</c:v>
                </c:pt>
                <c:pt idx="4">
                  <c:v>15636729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6B-420B-BD59-997E66D22885}"/>
            </c:ext>
          </c:extLst>
        </c:ser>
        <c:ser>
          <c:idx val="10"/>
          <c:order val="1"/>
          <c:tx>
            <c:strRef>
              <c:f>'RESUM 2025'!$A$5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E2E21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2025'!$A$3,'RESUM 2025'!$A$14,'RESUM 2025'!$A$25,'RESUM 2025'!$A$36,'RESUM 2025'!$A$47)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2025'!$N$5,'RESUM 2025'!$N$16,'RESUM 2025'!$N$27,'RESUM 2025'!$N$38,'RESUM 2025'!$N$49)</c:f>
              <c:numCache>
                <c:formatCode>#,##0</c:formatCode>
                <c:ptCount val="5"/>
                <c:pt idx="0">
                  <c:v>6017219.8599999994</c:v>
                </c:pt>
                <c:pt idx="1">
                  <c:v>5899329.4367639748</c:v>
                </c:pt>
                <c:pt idx="2">
                  <c:v>5606946.0300000003</c:v>
                </c:pt>
                <c:pt idx="3">
                  <c:v>5709720.0299999993</c:v>
                </c:pt>
                <c:pt idx="4">
                  <c:v>15240978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26B-420B-BD59-997E66D22885}"/>
            </c:ext>
          </c:extLst>
        </c:ser>
        <c:ser>
          <c:idx val="18"/>
          <c:order val="2"/>
          <c:tx>
            <c:strRef>
              <c:f>'RESUM 2025'!$A$6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EE0A-4780-9F45-F44338D39439}"/>
              </c:ext>
            </c:extLst>
          </c:dPt>
          <c:dPt>
            <c:idx val="1"/>
            <c:invertIfNegative val="0"/>
            <c:bubble3D val="0"/>
            <c:spPr>
              <a:solidFill>
                <a:srgbClr val="E0EA8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2025'!$A$3,'RESUM 2025'!$A$14,'RESUM 2025'!$A$25,'RESUM 2025'!$A$36,'RESUM 2025'!$A$47)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2025'!$N$6,'RESUM 2025'!$N$17,'RESUM 2025'!$N$28,'RESUM 2025'!$N$39,'RESUM 2025'!$N$50)</c:f>
              <c:numCache>
                <c:formatCode>#,##0</c:formatCode>
                <c:ptCount val="5"/>
                <c:pt idx="0">
                  <c:v>7250915.5699999984</c:v>
                </c:pt>
                <c:pt idx="1">
                  <c:v>6396876.398</c:v>
                </c:pt>
                <c:pt idx="2">
                  <c:v>5795567.3700000001</c:v>
                </c:pt>
                <c:pt idx="3">
                  <c:v>5559130.04</c:v>
                </c:pt>
                <c:pt idx="4">
                  <c:v>12866677.82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726B-420B-BD59-997E66D22885}"/>
            </c:ext>
          </c:extLst>
        </c:ser>
        <c:ser>
          <c:idx val="27"/>
          <c:order val="3"/>
          <c:tx>
            <c:strRef>
              <c:f>'RESUM 2025'!$A$7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E1F2A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2025'!$A$3,'RESUM 2025'!$A$14,'RESUM 2025'!$A$25,'RESUM 2025'!$A$36,'RESUM 2025'!$A$47)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2025'!$N$7,'RESUM 2025'!$N$18,'RESUM 2025'!$N$29,'RESUM 2025'!$N$40,'RESUM 2025'!$N$51)</c:f>
              <c:numCache>
                <c:formatCode>#,##0</c:formatCode>
                <c:ptCount val="5"/>
                <c:pt idx="0">
                  <c:v>8372094.2899999982</c:v>
                </c:pt>
                <c:pt idx="1">
                  <c:v>7402776.0099999998</c:v>
                </c:pt>
                <c:pt idx="2">
                  <c:v>6653404.8399999999</c:v>
                </c:pt>
                <c:pt idx="3">
                  <c:v>6073854.0300000003</c:v>
                </c:pt>
                <c:pt idx="4">
                  <c:v>13694820.1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726B-420B-BD59-997E66D22885}"/>
            </c:ext>
          </c:extLst>
        </c:ser>
        <c:ser>
          <c:idx val="36"/>
          <c:order val="4"/>
          <c:tx>
            <c:strRef>
              <c:f>'RESUM 2025'!$A$8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2F4D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rgbClr val="8E8E8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2025'!$A$3,'RESUM 2025'!$A$14,'RESUM 2025'!$A$25,'RESUM 2025'!$A$36,'RESUM 2025'!$A$47)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2025'!$N$8,'RESUM 2025'!$N$19,'RESUM 2025'!$N$30,'RESUM 2025'!$N$41,'RESUM 2025'!$N$52)</c:f>
              <c:numCache>
                <c:formatCode>#,##0</c:formatCode>
                <c:ptCount val="5"/>
                <c:pt idx="0">
                  <c:v>8090302.4499999993</c:v>
                </c:pt>
                <c:pt idx="1">
                  <c:v>7561088.5255253883</c:v>
                </c:pt>
                <c:pt idx="2">
                  <c:v>6597864.3999999994</c:v>
                </c:pt>
                <c:pt idx="3">
                  <c:v>5947509.9800000004</c:v>
                </c:pt>
                <c:pt idx="4">
                  <c:v>14469238.01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726B-420B-BD59-997E66D22885}"/>
            </c:ext>
          </c:extLst>
        </c:ser>
        <c:ser>
          <c:idx val="0"/>
          <c:order val="5"/>
          <c:tx>
            <c:strRef>
              <c:f>'RESUM 2025'!$A$9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EFF9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rgbClr val="DADBD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2025'!$A$3,'RESUM 2025'!$A$14,'RESUM 2025'!$A$25,'RESUM 2025'!$A$36,'RESUM 2025'!$A$47)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2025'!$N$9,'RESUM 2025'!$N$20,'RESUM 2025'!$N$31,'RESUM 2025'!$N$42,'RESUM 2025'!$N$53)</c:f>
              <c:numCache>
                <c:formatCode>#,##0</c:formatCode>
                <c:ptCount val="5"/>
                <c:pt idx="0">
                  <c:v>7739103.2193523832</c:v>
                </c:pt>
                <c:pt idx="1">
                  <c:v>7655482.2340692831</c:v>
                </c:pt>
                <c:pt idx="2">
                  <c:v>6437843.5985748544</c:v>
                </c:pt>
                <c:pt idx="3">
                  <c:v>6982359.0099983001</c:v>
                </c:pt>
                <c:pt idx="4">
                  <c:v>17530549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F-726B-420B-BD59-997E66D22885}"/>
            </c:ext>
          </c:extLst>
        </c:ser>
        <c:ser>
          <c:idx val="3"/>
          <c:order val="6"/>
          <c:tx>
            <c:v>2023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4EE7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rgbClr val="94F97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rgbClr val="D9D9D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2025'!$A$3,'RESUM 2025'!$A$14,'RESUM 2025'!$A$25,'RESUM 2025'!$A$36,'RESUM 2025'!$A$47)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2025'!$N$10,'RESUM 2025'!$N$21,'RESUM 2025'!$N$32,'RESUM 2025'!$N$43,'RESUM 2025'!$N$54)</c:f>
              <c:numCache>
                <c:formatCode>#,##0</c:formatCode>
                <c:ptCount val="5"/>
                <c:pt idx="0">
                  <c:v>8150056.6269223504</c:v>
                </c:pt>
                <c:pt idx="1">
                  <c:v>7935282.07081105</c:v>
                </c:pt>
                <c:pt idx="2">
                  <c:v>6323008.918654019</c:v>
                </c:pt>
                <c:pt idx="3">
                  <c:v>7537759.9900000002</c:v>
                </c:pt>
                <c:pt idx="4">
                  <c:v>14309430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A-4780-9F45-F44338D39439}"/>
            </c:ext>
          </c:extLst>
        </c:ser>
        <c:ser>
          <c:idx val="2"/>
          <c:order val="7"/>
          <c:tx>
            <c:strRef>
              <c:f>'RESUM 2025'!$A$11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E0A-4780-9F45-F44338D39439}"/>
              </c:ext>
            </c:extLst>
          </c:dPt>
          <c:dPt>
            <c:idx val="2"/>
            <c:invertIfNegative val="0"/>
            <c:bubble3D val="0"/>
            <c:spPr>
              <a:solidFill>
                <a:srgbClr val="A3F7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E0A-4780-9F45-F44338D39439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E0A-4780-9F45-F44338D39439}"/>
              </c:ext>
            </c:extLst>
          </c:dPt>
          <c:dPt>
            <c:idx val="4"/>
            <c:invertIfNegative val="0"/>
            <c:bubble3D val="0"/>
            <c:spPr>
              <a:solidFill>
                <a:srgbClr val="15335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EE0A-4780-9F45-F44338D39439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effectLst>
                      <a:outerShdw blurRad="50800" dist="50800" dir="5400000" sx="2000" sy="2000" algn="ctr" rotWithShape="0">
                        <a:srgbClr val="000000">
                          <a:alpha val="42000"/>
                        </a:srgb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2025'!$A$3,'RESUM 2025'!$A$14,'RESUM 2025'!$A$25,'RESUM 2025'!$A$36,'RESUM 2025'!$A$47)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2025'!$N$11,'RESUM 2025'!$N$21,'RESUM 2025'!$N$33,'RESUM 2025'!$N$44,'RESUM 2025'!$N$55)</c:f>
              <c:numCache>
                <c:formatCode>#,##0</c:formatCode>
                <c:ptCount val="5"/>
                <c:pt idx="0">
                  <c:v>8820273.407405505</c:v>
                </c:pt>
                <c:pt idx="1">
                  <c:v>7935282.07081105</c:v>
                </c:pt>
                <c:pt idx="2">
                  <c:v>6382660.3958781296</c:v>
                </c:pt>
                <c:pt idx="3">
                  <c:v>8865740</c:v>
                </c:pt>
                <c:pt idx="4">
                  <c:v>17792150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0-726B-420B-BD59-997E66D22885}"/>
            </c:ext>
          </c:extLst>
        </c:ser>
        <c:ser>
          <c:idx val="4"/>
          <c:order val="8"/>
          <c:tx>
            <c:strRef>
              <c:f>'RESUM 2025'!$A$12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('RESUM 2025'!$A$3,'RESUM 2025'!$A$14,'RESUM 2025'!$A$25,'RESUM 2025'!$A$36,'RESUM 2025'!$A$47)</c:f>
              <c:strCache>
                <c:ptCount val="5"/>
                <c:pt idx="0">
                  <c:v>Paper/Cartró</c:v>
                </c:pt>
                <c:pt idx="1">
                  <c:v>Envasos</c:v>
                </c:pt>
                <c:pt idx="2">
                  <c:v>Vidre</c:v>
                </c:pt>
                <c:pt idx="3">
                  <c:v>FORM</c:v>
                </c:pt>
                <c:pt idx="4">
                  <c:v>RMO</c:v>
                </c:pt>
              </c:strCache>
            </c:strRef>
          </c:cat>
          <c:val>
            <c:numRef>
              <c:f>('RESUM 2025'!$N$12,'RESUM 2025'!$N$23,'RESUM 2025'!$N$34,'RESUM 2025'!$N$45,'RESUM 2025'!$N$56)</c:f>
              <c:numCache>
                <c:formatCode>#,##0</c:formatCode>
                <c:ptCount val="5"/>
                <c:pt idx="0">
                  <c:v>10061074.408777155</c:v>
                </c:pt>
                <c:pt idx="1">
                  <c:v>10918762.083073346</c:v>
                </c:pt>
                <c:pt idx="2">
                  <c:v>6881852.0131157059</c:v>
                </c:pt>
                <c:pt idx="3">
                  <c:v>13906990</c:v>
                </c:pt>
                <c:pt idx="4">
                  <c:v>26117000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A989-4A18-9A9E-07D309EAC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8129167"/>
        <c:axId val="2008130831"/>
      </c:barChart>
      <c:catAx>
        <c:axId val="2008129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08130831"/>
        <c:crosses val="autoZero"/>
        <c:auto val="1"/>
        <c:lblAlgn val="ctr"/>
        <c:lblOffset val="100"/>
        <c:noMultiLvlLbl val="0"/>
      </c:catAx>
      <c:valAx>
        <c:axId val="2008130831"/>
        <c:scaling>
          <c:orientation val="minMax"/>
          <c:max val="30000000"/>
        </c:scaling>
        <c:delete val="0"/>
        <c:axPos val="l"/>
        <c:majorGridlines>
          <c:spPr>
            <a:ln w="9525" cap="flat" cmpd="sng" algn="ctr">
              <a:solidFill>
                <a:srgbClr val="E2E2E2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08129167"/>
        <c:crosses val="autoZero"/>
        <c:crossBetween val="between"/>
        <c:majorUnit val="10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FORM  2024-2025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FORM!$B$47</c:f>
              <c:strCache>
                <c:ptCount val="1"/>
                <c:pt idx="0">
                  <c:v>TOTAL MENSUAL 2024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FORM!$C$3:$N$3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FORM!$C$47:$N$47</c:f>
              <c:numCache>
                <c:formatCode>#,##0</c:formatCode>
                <c:ptCount val="12"/>
                <c:pt idx="0">
                  <c:v>619620</c:v>
                </c:pt>
                <c:pt idx="1">
                  <c:v>572500</c:v>
                </c:pt>
                <c:pt idx="2">
                  <c:v>627560</c:v>
                </c:pt>
                <c:pt idx="3">
                  <c:v>671040.00000000012</c:v>
                </c:pt>
                <c:pt idx="4">
                  <c:v>812480</c:v>
                </c:pt>
                <c:pt idx="5">
                  <c:v>802120</c:v>
                </c:pt>
                <c:pt idx="6">
                  <c:v>840360</c:v>
                </c:pt>
                <c:pt idx="7">
                  <c:v>750200</c:v>
                </c:pt>
                <c:pt idx="8">
                  <c:v>771160</c:v>
                </c:pt>
                <c:pt idx="9">
                  <c:v>807020</c:v>
                </c:pt>
                <c:pt idx="10">
                  <c:v>787960</c:v>
                </c:pt>
                <c:pt idx="11">
                  <c:v>803720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0C-4DDD-BD33-06A8ECC3BDFE}"/>
            </c:ext>
          </c:extLst>
        </c:ser>
        <c:ser>
          <c:idx val="41"/>
          <c:order val="1"/>
          <c:tx>
            <c:strRef>
              <c:f>FORM!$B$46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FORM!$C$3:$N$3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FORM!$C$46:$N$46</c:f>
              <c:numCache>
                <c:formatCode>#,##0</c:formatCode>
                <c:ptCount val="12"/>
                <c:pt idx="0">
                  <c:v>832940</c:v>
                </c:pt>
                <c:pt idx="1">
                  <c:v>797700</c:v>
                </c:pt>
                <c:pt idx="2">
                  <c:v>984400.00000000012</c:v>
                </c:pt>
                <c:pt idx="3">
                  <c:v>1065010</c:v>
                </c:pt>
                <c:pt idx="4">
                  <c:v>1187000</c:v>
                </c:pt>
                <c:pt idx="5">
                  <c:v>1123899.9999999998</c:v>
                </c:pt>
                <c:pt idx="6">
                  <c:v>1169900</c:v>
                </c:pt>
                <c:pt idx="7">
                  <c:v>1068420</c:v>
                </c:pt>
                <c:pt idx="8">
                  <c:v>1421680</c:v>
                </c:pt>
                <c:pt idx="9">
                  <c:v>1438500.0000000002</c:v>
                </c:pt>
                <c:pt idx="10">
                  <c:v>1342360</c:v>
                </c:pt>
                <c:pt idx="11">
                  <c:v>1475180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10C-4DDD-BD33-06A8ECC3B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0010240"/>
        <c:axId val="100024320"/>
      </c:barChart>
      <c:catAx>
        <c:axId val="10001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100024320"/>
        <c:crosses val="autoZero"/>
        <c:auto val="1"/>
        <c:lblAlgn val="ctr"/>
        <c:lblOffset val="100"/>
        <c:noMultiLvlLbl val="0"/>
      </c:catAx>
      <c:valAx>
        <c:axId val="100024320"/>
        <c:scaling>
          <c:orientation val="minMax"/>
          <c:min val="2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100010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FORM 2024-2025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FORM!$B$47</c:f>
              <c:strCache>
                <c:ptCount val="1"/>
                <c:pt idx="0">
                  <c:v>TOTAL MENSUAL 2024</c:v>
                </c:pt>
              </c:strCache>
            </c:strRef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</c:spPr>
          </c:marker>
          <c:dLbls>
            <c:dLbl>
              <c:idx val="2"/>
              <c:layout>
                <c:manualLayout>
                  <c:x val="-2.3018490702113401E-2"/>
                  <c:y val="-5.4532000451091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EA-49B6-BB1A-DE542872C9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FORM!$C$3:$N$3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FORM!$C$47:$N$47</c:f>
              <c:numCache>
                <c:formatCode>#,##0</c:formatCode>
                <c:ptCount val="12"/>
                <c:pt idx="0">
                  <c:v>619620</c:v>
                </c:pt>
                <c:pt idx="1">
                  <c:v>572500</c:v>
                </c:pt>
                <c:pt idx="2">
                  <c:v>627560</c:v>
                </c:pt>
                <c:pt idx="3">
                  <c:v>671040.00000000012</c:v>
                </c:pt>
                <c:pt idx="4">
                  <c:v>812480</c:v>
                </c:pt>
                <c:pt idx="5">
                  <c:v>802120</c:v>
                </c:pt>
                <c:pt idx="6">
                  <c:v>840360</c:v>
                </c:pt>
                <c:pt idx="7">
                  <c:v>750200</c:v>
                </c:pt>
                <c:pt idx="8">
                  <c:v>771160</c:v>
                </c:pt>
                <c:pt idx="9">
                  <c:v>807020</c:v>
                </c:pt>
                <c:pt idx="10">
                  <c:v>787960</c:v>
                </c:pt>
                <c:pt idx="11">
                  <c:v>803720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5BB-4086-84FD-33181D7B1DB4}"/>
            </c:ext>
          </c:extLst>
        </c:ser>
        <c:ser>
          <c:idx val="41"/>
          <c:order val="1"/>
          <c:tx>
            <c:strRef>
              <c:f>FORM!$B$46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pPr>
              <a:solidFill>
                <a:schemeClr val="accent6">
                  <a:lumMod val="50000"/>
                </a:schemeClr>
              </a:solidFill>
            </c:spPr>
          </c:marker>
          <c:dLbls>
            <c:dLbl>
              <c:idx val="2"/>
              <c:layout>
                <c:manualLayout>
                  <c:x val="-3.2862445501911218E-2"/>
                  <c:y val="5.845587724136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EA-49B6-BB1A-DE542872C9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FORM!$C$3:$N$3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FORM!$C$46:$N$46</c:f>
              <c:numCache>
                <c:formatCode>#,##0</c:formatCode>
                <c:ptCount val="12"/>
                <c:pt idx="0">
                  <c:v>832940</c:v>
                </c:pt>
                <c:pt idx="1">
                  <c:v>797700</c:v>
                </c:pt>
                <c:pt idx="2">
                  <c:v>984400.00000000012</c:v>
                </c:pt>
                <c:pt idx="3">
                  <c:v>1065010</c:v>
                </c:pt>
                <c:pt idx="4">
                  <c:v>1187000</c:v>
                </c:pt>
                <c:pt idx="5">
                  <c:v>1123899.9999999998</c:v>
                </c:pt>
                <c:pt idx="6">
                  <c:v>1169900</c:v>
                </c:pt>
                <c:pt idx="7">
                  <c:v>1068420</c:v>
                </c:pt>
                <c:pt idx="8">
                  <c:v>1421680</c:v>
                </c:pt>
                <c:pt idx="9">
                  <c:v>1438500.0000000002</c:v>
                </c:pt>
                <c:pt idx="10">
                  <c:v>1342360</c:v>
                </c:pt>
                <c:pt idx="11">
                  <c:v>1475180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5BB-4086-84FD-33181D7B1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59936"/>
        <c:axId val="99961472"/>
      </c:lineChart>
      <c:catAx>
        <c:axId val="9995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9961472"/>
        <c:crosses val="autoZero"/>
        <c:auto val="1"/>
        <c:lblAlgn val="ctr"/>
        <c:lblOffset val="100"/>
        <c:noMultiLvlLbl val="0"/>
      </c:catAx>
      <c:valAx>
        <c:axId val="99961472"/>
        <c:scaling>
          <c:orientation val="minMax"/>
          <c:min val="25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995993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RMO  2024-2025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RMO!$B$47</c:f>
              <c:strCache>
                <c:ptCount val="1"/>
                <c:pt idx="0">
                  <c:v>TOTAL MENSUAL 2024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RMO!$C$3:$N$3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RMO!$C$47:$N$47</c:f>
              <c:numCache>
                <c:formatCode>#,##0</c:formatCode>
                <c:ptCount val="12"/>
                <c:pt idx="0">
                  <c:v>1230010</c:v>
                </c:pt>
                <c:pt idx="1">
                  <c:v>1109880</c:v>
                </c:pt>
                <c:pt idx="2">
                  <c:v>1208180</c:v>
                </c:pt>
                <c:pt idx="3">
                  <c:v>1305440</c:v>
                </c:pt>
                <c:pt idx="4">
                  <c:v>1656680</c:v>
                </c:pt>
                <c:pt idx="5">
                  <c:v>1749380</c:v>
                </c:pt>
                <c:pt idx="6">
                  <c:v>1796260</c:v>
                </c:pt>
                <c:pt idx="7">
                  <c:v>1606220</c:v>
                </c:pt>
                <c:pt idx="8">
                  <c:v>1601260</c:v>
                </c:pt>
                <c:pt idx="9">
                  <c:v>1563480</c:v>
                </c:pt>
                <c:pt idx="10">
                  <c:v>1480060</c:v>
                </c:pt>
                <c:pt idx="11">
                  <c:v>1485300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0A-4C17-BFA0-FB452F56868E}"/>
            </c:ext>
          </c:extLst>
        </c:ser>
        <c:ser>
          <c:idx val="41"/>
          <c:order val="1"/>
          <c:tx>
            <c:strRef>
              <c:f>RMO!$B$46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RMO!$C$3:$N$3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RMO!$C$46:$N$46</c:f>
              <c:numCache>
                <c:formatCode>#,##0</c:formatCode>
                <c:ptCount val="12"/>
                <c:pt idx="0">
                  <c:v>1619160</c:v>
                </c:pt>
                <c:pt idx="1">
                  <c:v>1447160.0000000002</c:v>
                </c:pt>
                <c:pt idx="2">
                  <c:v>2020740.0000000002</c:v>
                </c:pt>
                <c:pt idx="3">
                  <c:v>2036100</c:v>
                </c:pt>
                <c:pt idx="4">
                  <c:v>2198860</c:v>
                </c:pt>
                <c:pt idx="5">
                  <c:v>2089080</c:v>
                </c:pt>
                <c:pt idx="6">
                  <c:v>2081080</c:v>
                </c:pt>
                <c:pt idx="7">
                  <c:v>1865200.0000000002</c:v>
                </c:pt>
                <c:pt idx="8">
                  <c:v>2551280</c:v>
                </c:pt>
                <c:pt idx="9">
                  <c:v>2682860</c:v>
                </c:pt>
                <c:pt idx="10">
                  <c:v>2590759.9999999995</c:v>
                </c:pt>
                <c:pt idx="11">
                  <c:v>2934720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C0A-4C17-BFA0-FB452F568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5313920"/>
        <c:axId val="95315456"/>
      </c:barChart>
      <c:catAx>
        <c:axId val="953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5456"/>
        <c:crosses val="autoZero"/>
        <c:auto val="1"/>
        <c:lblAlgn val="ctr"/>
        <c:lblOffset val="100"/>
        <c:noMultiLvlLbl val="0"/>
      </c:catAx>
      <c:valAx>
        <c:axId val="95315456"/>
        <c:scaling>
          <c:orientation val="minMax"/>
          <c:min val="8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3920"/>
        <c:crosses val="autoZero"/>
        <c:crossBetween val="between"/>
        <c:majorUnit val="200000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4803149606301877" l="0.7086614173228547" r="0.7086614173228547" t="0.74803149606301877" header="0.31496062992127516" footer="0.31496062992127516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RMO  2024-2025</a:t>
            </a:r>
          </a:p>
        </c:rich>
      </c:tx>
      <c:layout>
        <c:manualLayout>
          <c:xMode val="edge"/>
          <c:yMode val="edge"/>
          <c:x val="0.44307909172467841"/>
          <c:y val="2.586206896551724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RMO!$B$47</c:f>
              <c:strCache>
                <c:ptCount val="1"/>
                <c:pt idx="0">
                  <c:v>TOTAL MENSUAL 2024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pPr>
              <a:solidFill>
                <a:schemeClr val="bg1">
                  <a:lumMod val="50000"/>
                </a:schemeClr>
              </a:solidFill>
            </c:spPr>
          </c:marker>
          <c:dLbls>
            <c:dLbl>
              <c:idx val="2"/>
              <c:layout>
                <c:manualLayout>
                  <c:x val="-2.7362626291888133E-2"/>
                  <c:y val="-5.3739501312335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01-4F46-B3C5-EDE1961F24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RMO!$C$3:$N$3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RMO!$C$47:$N$47</c:f>
              <c:numCache>
                <c:formatCode>#,##0</c:formatCode>
                <c:ptCount val="12"/>
                <c:pt idx="0">
                  <c:v>1230010</c:v>
                </c:pt>
                <c:pt idx="1">
                  <c:v>1109880</c:v>
                </c:pt>
                <c:pt idx="2">
                  <c:v>1208180</c:v>
                </c:pt>
                <c:pt idx="3">
                  <c:v>1305440</c:v>
                </c:pt>
                <c:pt idx="4">
                  <c:v>1656680</c:v>
                </c:pt>
                <c:pt idx="5">
                  <c:v>1749380</c:v>
                </c:pt>
                <c:pt idx="6">
                  <c:v>1796260</c:v>
                </c:pt>
                <c:pt idx="7">
                  <c:v>1606220</c:v>
                </c:pt>
                <c:pt idx="8">
                  <c:v>1601260</c:v>
                </c:pt>
                <c:pt idx="9">
                  <c:v>1563480</c:v>
                </c:pt>
                <c:pt idx="10">
                  <c:v>1480060</c:v>
                </c:pt>
                <c:pt idx="11">
                  <c:v>1485300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B7F-4A99-8E74-3705E0C3C16B}"/>
            </c:ext>
          </c:extLst>
        </c:ser>
        <c:ser>
          <c:idx val="41"/>
          <c:order val="1"/>
          <c:tx>
            <c:strRef>
              <c:f>RMO!$B$46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pPr>
              <a:solidFill>
                <a:schemeClr val="bg1">
                  <a:lumMod val="75000"/>
                </a:schemeClr>
              </a:solidFill>
            </c:spPr>
          </c:marker>
          <c:dLbls>
            <c:dLbl>
              <c:idx val="2"/>
              <c:layout>
                <c:manualLayout>
                  <c:x val="-3.3952050266409024E-2"/>
                  <c:y val="4.1239501312335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01-4F46-B3C5-EDE1961F2481}"/>
                </c:ext>
              </c:extLst>
            </c:dLbl>
            <c:dLbl>
              <c:idx val="10"/>
              <c:layout>
                <c:manualLayout>
                  <c:x val="-3.0548156079543674E-2"/>
                  <c:y val="-0.1020521653543307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94-453D-B7D4-3D0589C463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RMO!$C$3:$N$3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RMO!$C$46:$N$46</c:f>
              <c:numCache>
                <c:formatCode>#,##0</c:formatCode>
                <c:ptCount val="12"/>
                <c:pt idx="0">
                  <c:v>1619160</c:v>
                </c:pt>
                <c:pt idx="1">
                  <c:v>1447160.0000000002</c:v>
                </c:pt>
                <c:pt idx="2">
                  <c:v>2020740.0000000002</c:v>
                </c:pt>
                <c:pt idx="3">
                  <c:v>2036100</c:v>
                </c:pt>
                <c:pt idx="4">
                  <c:v>2198860</c:v>
                </c:pt>
                <c:pt idx="5">
                  <c:v>2089080</c:v>
                </c:pt>
                <c:pt idx="6">
                  <c:v>2081080</c:v>
                </c:pt>
                <c:pt idx="7">
                  <c:v>1865200.0000000002</c:v>
                </c:pt>
                <c:pt idx="8">
                  <c:v>2551280</c:v>
                </c:pt>
                <c:pt idx="9">
                  <c:v>2682860</c:v>
                </c:pt>
                <c:pt idx="10">
                  <c:v>2590759.9999999995</c:v>
                </c:pt>
                <c:pt idx="11">
                  <c:v>2934720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B7F-4A99-8E74-3705E0C3C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26592"/>
        <c:axId val="82944768"/>
      </c:lineChart>
      <c:catAx>
        <c:axId val="8292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944768"/>
        <c:crosses val="autoZero"/>
        <c:auto val="1"/>
        <c:lblAlgn val="ctr"/>
        <c:lblOffset val="100"/>
        <c:noMultiLvlLbl val="0"/>
      </c:catAx>
      <c:valAx>
        <c:axId val="82944768"/>
        <c:scaling>
          <c:orientation val="minMax"/>
          <c:min val="8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926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VERD  2024-2025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VERD!$B$47</c:f>
              <c:strCache>
                <c:ptCount val="1"/>
                <c:pt idx="0">
                  <c:v>TOTAL MENSUAL 2024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VERD!$C$3:$N$3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VERD!$C$47:$N$47</c:f>
              <c:numCache>
                <c:formatCode>#,##0</c:formatCode>
                <c:ptCount val="12"/>
                <c:pt idx="0">
                  <c:v>62960</c:v>
                </c:pt>
                <c:pt idx="1">
                  <c:v>58760</c:v>
                </c:pt>
                <c:pt idx="2">
                  <c:v>59970</c:v>
                </c:pt>
                <c:pt idx="3">
                  <c:v>91480</c:v>
                </c:pt>
                <c:pt idx="4">
                  <c:v>95600</c:v>
                </c:pt>
                <c:pt idx="5">
                  <c:v>97120</c:v>
                </c:pt>
                <c:pt idx="6">
                  <c:v>107080</c:v>
                </c:pt>
                <c:pt idx="7">
                  <c:v>77980</c:v>
                </c:pt>
                <c:pt idx="8">
                  <c:v>114260</c:v>
                </c:pt>
                <c:pt idx="9">
                  <c:v>114460</c:v>
                </c:pt>
                <c:pt idx="10">
                  <c:v>109440</c:v>
                </c:pt>
                <c:pt idx="11">
                  <c:v>116610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58-4B0D-9EA5-CD2971726C62}"/>
            </c:ext>
          </c:extLst>
        </c:ser>
        <c:ser>
          <c:idx val="41"/>
          <c:order val="1"/>
          <c:tx>
            <c:strRef>
              <c:f>VERD!$B$46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VERD!$C$3:$N$3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VERD!$C$46:$N$46</c:f>
              <c:numCache>
                <c:formatCode>#,##0</c:formatCode>
                <c:ptCount val="12"/>
                <c:pt idx="0">
                  <c:v>91930</c:v>
                </c:pt>
                <c:pt idx="1">
                  <c:v>99130</c:v>
                </c:pt>
                <c:pt idx="2">
                  <c:v>121075</c:v>
                </c:pt>
                <c:pt idx="3">
                  <c:v>149180</c:v>
                </c:pt>
                <c:pt idx="4">
                  <c:v>171995</c:v>
                </c:pt>
                <c:pt idx="5">
                  <c:v>147460</c:v>
                </c:pt>
                <c:pt idx="6">
                  <c:v>148870</c:v>
                </c:pt>
                <c:pt idx="7">
                  <c:v>120340</c:v>
                </c:pt>
                <c:pt idx="8">
                  <c:v>143530</c:v>
                </c:pt>
                <c:pt idx="9">
                  <c:v>151835</c:v>
                </c:pt>
                <c:pt idx="10">
                  <c:v>138265</c:v>
                </c:pt>
                <c:pt idx="11">
                  <c:v>155140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358-4B0D-9EA5-CD2971726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5313920"/>
        <c:axId val="95315456"/>
      </c:barChart>
      <c:catAx>
        <c:axId val="953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5456"/>
        <c:crosses val="autoZero"/>
        <c:auto val="1"/>
        <c:lblAlgn val="ctr"/>
        <c:lblOffset val="100"/>
        <c:noMultiLvlLbl val="0"/>
      </c:catAx>
      <c:valAx>
        <c:axId val="95315456"/>
        <c:scaling>
          <c:orientation val="minMax"/>
          <c:max val="20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3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4803149606301877" l="0.7086614173228547" r="0.7086614173228547" t="0.74803149606301877" header="0.31496062992127516" footer="0.31496062992127516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VERD  2024-2025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VERD!$B$47</c:f>
              <c:strCache>
                <c:ptCount val="1"/>
                <c:pt idx="0">
                  <c:v>TOTAL MENSUAL 2024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VERD!$C$3:$N$3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VERD!$C$47:$N$47</c:f>
              <c:numCache>
                <c:formatCode>#,##0</c:formatCode>
                <c:ptCount val="12"/>
                <c:pt idx="0">
                  <c:v>62960</c:v>
                </c:pt>
                <c:pt idx="1">
                  <c:v>58760</c:v>
                </c:pt>
                <c:pt idx="2">
                  <c:v>59970</c:v>
                </c:pt>
                <c:pt idx="3">
                  <c:v>91480</c:v>
                </c:pt>
                <c:pt idx="4">
                  <c:v>95600</c:v>
                </c:pt>
                <c:pt idx="5">
                  <c:v>97120</c:v>
                </c:pt>
                <c:pt idx="6">
                  <c:v>107080</c:v>
                </c:pt>
                <c:pt idx="7">
                  <c:v>77980</c:v>
                </c:pt>
                <c:pt idx="8">
                  <c:v>114260</c:v>
                </c:pt>
                <c:pt idx="9">
                  <c:v>114460</c:v>
                </c:pt>
                <c:pt idx="10">
                  <c:v>109440</c:v>
                </c:pt>
                <c:pt idx="11">
                  <c:v>116610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94-4D29-91B3-A01730AC2F78}"/>
            </c:ext>
          </c:extLst>
        </c:ser>
        <c:ser>
          <c:idx val="41"/>
          <c:order val="1"/>
          <c:tx>
            <c:strRef>
              <c:f>VERD!$B$46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VERD!$C$3:$N$3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VERD!$C$46:$N$46</c:f>
              <c:numCache>
                <c:formatCode>#,##0</c:formatCode>
                <c:ptCount val="12"/>
                <c:pt idx="0">
                  <c:v>91930</c:v>
                </c:pt>
                <c:pt idx="1">
                  <c:v>99130</c:v>
                </c:pt>
                <c:pt idx="2">
                  <c:v>121075</c:v>
                </c:pt>
                <c:pt idx="3">
                  <c:v>149180</c:v>
                </c:pt>
                <c:pt idx="4">
                  <c:v>171995</c:v>
                </c:pt>
                <c:pt idx="5">
                  <c:v>147460</c:v>
                </c:pt>
                <c:pt idx="6">
                  <c:v>148870</c:v>
                </c:pt>
                <c:pt idx="7">
                  <c:v>120340</c:v>
                </c:pt>
                <c:pt idx="8">
                  <c:v>143530</c:v>
                </c:pt>
                <c:pt idx="9">
                  <c:v>151835</c:v>
                </c:pt>
                <c:pt idx="10">
                  <c:v>138265</c:v>
                </c:pt>
                <c:pt idx="11">
                  <c:v>155140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394-4D29-91B3-A01730AC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13920"/>
        <c:axId val="95315456"/>
      </c:lineChart>
      <c:catAx>
        <c:axId val="953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5456"/>
        <c:crosses val="autoZero"/>
        <c:auto val="1"/>
        <c:lblAlgn val="ctr"/>
        <c:lblOffset val="100"/>
        <c:noMultiLvlLbl val="0"/>
      </c:catAx>
      <c:valAx>
        <c:axId val="95315456"/>
        <c:scaling>
          <c:orientation val="minMax"/>
          <c:max val="20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3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4803149606301877" l="0.7086614173228547" r="0.7086614173228547" t="0.74803149606301877" header="0.31496062992127516" footer="0.31496062992127516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VOLUMINOSOS</a:t>
            </a:r>
            <a:r>
              <a:rPr lang="es-ES" sz="1400" baseline="0"/>
              <a:t> 2024-2025</a:t>
            </a:r>
            <a:endParaRPr lang="es-E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Voluminosos!$B$47</c:f>
              <c:strCache>
                <c:ptCount val="1"/>
                <c:pt idx="0">
                  <c:v>TOTAL MENSUAL 2024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Voluminosos!$C$3:$N$3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Voluminosos!$C$47:$N$47</c:f>
              <c:numCache>
                <c:formatCode>#,##0</c:formatCode>
                <c:ptCount val="12"/>
                <c:pt idx="0">
                  <c:v>18540</c:v>
                </c:pt>
                <c:pt idx="1">
                  <c:v>27360</c:v>
                </c:pt>
                <c:pt idx="2">
                  <c:v>38160</c:v>
                </c:pt>
                <c:pt idx="3">
                  <c:v>32420</c:v>
                </c:pt>
                <c:pt idx="4">
                  <c:v>34120</c:v>
                </c:pt>
                <c:pt idx="5">
                  <c:v>36880</c:v>
                </c:pt>
                <c:pt idx="6">
                  <c:v>35260</c:v>
                </c:pt>
                <c:pt idx="7">
                  <c:v>32760</c:v>
                </c:pt>
                <c:pt idx="8">
                  <c:v>25180</c:v>
                </c:pt>
                <c:pt idx="9">
                  <c:v>27700</c:v>
                </c:pt>
                <c:pt idx="10">
                  <c:v>28160</c:v>
                </c:pt>
                <c:pt idx="11">
                  <c:v>19640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E0-41C0-B7B9-BCE6B4A8D6F5}"/>
            </c:ext>
          </c:extLst>
        </c:ser>
        <c:ser>
          <c:idx val="41"/>
          <c:order val="1"/>
          <c:tx>
            <c:strRef>
              <c:f>Voluminosos!$B$46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Voluminosos!$C$3:$N$3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Voluminosos!$C$46:$N$46</c:f>
              <c:numCache>
                <c:formatCode>#,##0</c:formatCode>
                <c:ptCount val="12"/>
                <c:pt idx="0">
                  <c:v>36760</c:v>
                </c:pt>
                <c:pt idx="1">
                  <c:v>32820</c:v>
                </c:pt>
                <c:pt idx="2">
                  <c:v>47780</c:v>
                </c:pt>
                <c:pt idx="3">
                  <c:v>66800</c:v>
                </c:pt>
                <c:pt idx="4">
                  <c:v>71340</c:v>
                </c:pt>
                <c:pt idx="5">
                  <c:v>60040</c:v>
                </c:pt>
                <c:pt idx="6">
                  <c:v>75440</c:v>
                </c:pt>
                <c:pt idx="7">
                  <c:v>57100</c:v>
                </c:pt>
                <c:pt idx="8">
                  <c:v>87440</c:v>
                </c:pt>
                <c:pt idx="9">
                  <c:v>78500</c:v>
                </c:pt>
                <c:pt idx="10">
                  <c:v>83060</c:v>
                </c:pt>
                <c:pt idx="11">
                  <c:v>74620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FE0-41C0-B7B9-BCE6B4A8D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5313920"/>
        <c:axId val="95315456"/>
      </c:barChart>
      <c:catAx>
        <c:axId val="953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5456"/>
        <c:crosses val="autoZero"/>
        <c:auto val="1"/>
        <c:lblAlgn val="ctr"/>
        <c:lblOffset val="100"/>
        <c:noMultiLvlLbl val="0"/>
      </c:catAx>
      <c:valAx>
        <c:axId val="95315456"/>
        <c:scaling>
          <c:orientation val="minMax"/>
          <c:max val="10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3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4803149606301877" l="0.7086614173228547" r="0.7086614173228547" t="0.74803149606301877" header="0.31496062992127516" footer="0.31496062992127516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VOLUMINOSOS</a:t>
            </a:r>
            <a:r>
              <a:rPr lang="es-ES" sz="1400" baseline="0"/>
              <a:t> 2024-2025</a:t>
            </a:r>
            <a:endParaRPr lang="es-ES" sz="14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Voluminosos!$B$47</c:f>
              <c:strCache>
                <c:ptCount val="1"/>
                <c:pt idx="0">
                  <c:v>TOTAL MENSUAL 2024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11"/>
              <c:layout>
                <c:manualLayout>
                  <c:x val="-8.3159604854722881E-3"/>
                  <c:y val="6.7327623216576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27-45BF-BBDC-445C08FD64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Voluminosos!$C$3:$N$3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Voluminosos!$C$47:$N$47</c:f>
              <c:numCache>
                <c:formatCode>#,##0</c:formatCode>
                <c:ptCount val="12"/>
                <c:pt idx="0">
                  <c:v>18540</c:v>
                </c:pt>
                <c:pt idx="1">
                  <c:v>27360</c:v>
                </c:pt>
                <c:pt idx="2">
                  <c:v>38160</c:v>
                </c:pt>
                <c:pt idx="3">
                  <c:v>32420</c:v>
                </c:pt>
                <c:pt idx="4">
                  <c:v>34120</c:v>
                </c:pt>
                <c:pt idx="5">
                  <c:v>36880</c:v>
                </c:pt>
                <c:pt idx="6">
                  <c:v>35260</c:v>
                </c:pt>
                <c:pt idx="7">
                  <c:v>32760</c:v>
                </c:pt>
                <c:pt idx="8">
                  <c:v>25180</c:v>
                </c:pt>
                <c:pt idx="9">
                  <c:v>27700</c:v>
                </c:pt>
                <c:pt idx="10">
                  <c:v>28160</c:v>
                </c:pt>
                <c:pt idx="11">
                  <c:v>19640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D9-428C-8DF4-F4DA8A3F5B95}"/>
            </c:ext>
          </c:extLst>
        </c:ser>
        <c:ser>
          <c:idx val="41"/>
          <c:order val="1"/>
          <c:tx>
            <c:strRef>
              <c:f>Voluminosos!$B$46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2.4878306878306878E-2"/>
                  <c:y val="-4.6421695283095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17-4AD9-9F0B-47EA29B5C3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Voluminosos!$C$3:$N$3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Voluminosos!$C$46:$N$46</c:f>
              <c:numCache>
                <c:formatCode>#,##0</c:formatCode>
                <c:ptCount val="12"/>
                <c:pt idx="0">
                  <c:v>36760</c:v>
                </c:pt>
                <c:pt idx="1">
                  <c:v>32820</c:v>
                </c:pt>
                <c:pt idx="2">
                  <c:v>47780</c:v>
                </c:pt>
                <c:pt idx="3">
                  <c:v>66800</c:v>
                </c:pt>
                <c:pt idx="4">
                  <c:v>71340</c:v>
                </c:pt>
                <c:pt idx="5">
                  <c:v>60040</c:v>
                </c:pt>
                <c:pt idx="6">
                  <c:v>75440</c:v>
                </c:pt>
                <c:pt idx="7">
                  <c:v>57100</c:v>
                </c:pt>
                <c:pt idx="8">
                  <c:v>87440</c:v>
                </c:pt>
                <c:pt idx="9">
                  <c:v>78500</c:v>
                </c:pt>
                <c:pt idx="10">
                  <c:v>83060</c:v>
                </c:pt>
                <c:pt idx="11">
                  <c:v>74620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3D9-428C-8DF4-F4DA8A3F5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13920"/>
        <c:axId val="95315456"/>
      </c:lineChart>
      <c:catAx>
        <c:axId val="953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5456"/>
        <c:crosses val="autoZero"/>
        <c:auto val="1"/>
        <c:lblAlgn val="ctr"/>
        <c:lblOffset val="100"/>
        <c:noMultiLvlLbl val="0"/>
      </c:catAx>
      <c:valAx>
        <c:axId val="95315456"/>
        <c:scaling>
          <c:orientation val="minMax"/>
          <c:max val="10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95313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4803149606301877" l="0.7086614173228547" r="0.7086614173228547" t="0.74803149606301877" header="0.31496062992127516" footer="0.31496062992127516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600"/>
              <a:t>Paper i Cartró 2024-2025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'PAPER I CARTRÓ'!$B$48</c:f>
              <c:strCache>
                <c:ptCount val="1"/>
                <c:pt idx="0">
                  <c:v>TOTAL MENSUAL 2024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'PAPER I CARTRÓ'!$C$4:$N$4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I CARTRÓ'!$C$48:$N$48</c:f>
              <c:numCache>
                <c:formatCode>#,##0</c:formatCode>
                <c:ptCount val="12"/>
                <c:pt idx="0">
                  <c:v>657250.90863999515</c:v>
                </c:pt>
                <c:pt idx="1">
                  <c:v>543822.89999999991</c:v>
                </c:pt>
                <c:pt idx="2">
                  <c:v>594378.56511627894</c:v>
                </c:pt>
                <c:pt idx="3">
                  <c:v>608518.29999999993</c:v>
                </c:pt>
                <c:pt idx="4">
                  <c:v>652360.76842105261</c:v>
                </c:pt>
                <c:pt idx="5">
                  <c:v>641308.00000000012</c:v>
                </c:pt>
                <c:pt idx="6">
                  <c:v>696782.25098396058</c:v>
                </c:pt>
                <c:pt idx="7">
                  <c:v>571101.08368914877</c:v>
                </c:pt>
                <c:pt idx="8">
                  <c:v>657745.97827265051</c:v>
                </c:pt>
                <c:pt idx="9">
                  <c:v>671673.55339153833</c:v>
                </c:pt>
                <c:pt idx="10">
                  <c:v>635618.09926065477</c:v>
                </c:pt>
                <c:pt idx="11">
                  <c:v>729706.39963022468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90-4927-8984-8955055C6FCE}"/>
            </c:ext>
          </c:extLst>
        </c:ser>
        <c:ser>
          <c:idx val="41"/>
          <c:order val="1"/>
          <c:tx>
            <c:strRef>
              <c:f>'PAPER I CARTRÓ'!$B$47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I CARTRÓ'!$C$4:$N$4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I CARTRÓ'!$C$47:$N$47</c:f>
              <c:numCache>
                <c:formatCode>#,##0</c:formatCode>
                <c:ptCount val="12"/>
                <c:pt idx="0">
                  <c:v>699046.11790355854</c:v>
                </c:pt>
                <c:pt idx="1">
                  <c:v>619885.39052629552</c:v>
                </c:pt>
                <c:pt idx="2">
                  <c:v>738913.13089641673</c:v>
                </c:pt>
                <c:pt idx="3">
                  <c:v>694226.60519624024</c:v>
                </c:pt>
                <c:pt idx="4">
                  <c:v>739489.57360271213</c:v>
                </c:pt>
                <c:pt idx="5">
                  <c:v>714297.6089199998</c:v>
                </c:pt>
                <c:pt idx="6">
                  <c:v>852129.5309731412</c:v>
                </c:pt>
                <c:pt idx="7">
                  <c:v>697051.75124489446</c:v>
                </c:pt>
                <c:pt idx="8">
                  <c:v>811444.55850736727</c:v>
                </c:pt>
                <c:pt idx="9">
                  <c:v>805598.88967111101</c:v>
                </c:pt>
                <c:pt idx="10">
                  <c:v>764324.308863285</c:v>
                </c:pt>
                <c:pt idx="11">
                  <c:v>944601.80855213141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590-4927-8984-8955055C6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2598528"/>
        <c:axId val="82616704"/>
      </c:barChart>
      <c:catAx>
        <c:axId val="8259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616704"/>
        <c:crosses val="autoZero"/>
        <c:auto val="1"/>
        <c:lblAlgn val="ctr"/>
        <c:lblOffset val="100"/>
        <c:noMultiLvlLbl val="0"/>
      </c:catAx>
      <c:valAx>
        <c:axId val="82616704"/>
        <c:scaling>
          <c:orientation val="minMax"/>
          <c:min val="5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598528"/>
        <c:crosses val="autoZero"/>
        <c:crossBetween val="between"/>
        <c:majorUnit val="100000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Paper i Cartró 2024-2025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'PAPER I CARTRÓ'!$B$48</c:f>
              <c:strCache>
                <c:ptCount val="1"/>
                <c:pt idx="0">
                  <c:v>TOTAL MENSUAL 2024</c:v>
                </c:pt>
              </c:strCache>
            </c:strRef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1">
                  <a:lumMod val="40000"/>
                  <a:lumOff val="60000"/>
                </a:schemeClr>
              </a:solidFill>
            </c:spPr>
          </c:marker>
          <c:dLbls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anchor="t" anchorCtr="0"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ca-E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5EE-4DBB-A38B-08009A6E4A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anchor="t" anchorCtr="1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I CARTRÓ'!$C$4:$N$4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I CARTRÓ'!$C$48:$N$48</c:f>
              <c:numCache>
                <c:formatCode>#,##0</c:formatCode>
                <c:ptCount val="12"/>
                <c:pt idx="0">
                  <c:v>657250.90863999515</c:v>
                </c:pt>
                <c:pt idx="1">
                  <c:v>543822.89999999991</c:v>
                </c:pt>
                <c:pt idx="2">
                  <c:v>594378.56511627894</c:v>
                </c:pt>
                <c:pt idx="3">
                  <c:v>608518.29999999993</c:v>
                </c:pt>
                <c:pt idx="4">
                  <c:v>652360.76842105261</c:v>
                </c:pt>
                <c:pt idx="5">
                  <c:v>641308.00000000012</c:v>
                </c:pt>
                <c:pt idx="6">
                  <c:v>696782.25098396058</c:v>
                </c:pt>
                <c:pt idx="7">
                  <c:v>571101.08368914877</c:v>
                </c:pt>
                <c:pt idx="8">
                  <c:v>657745.97827265051</c:v>
                </c:pt>
                <c:pt idx="9">
                  <c:v>671673.55339153833</c:v>
                </c:pt>
                <c:pt idx="10">
                  <c:v>635618.09926065477</c:v>
                </c:pt>
                <c:pt idx="11">
                  <c:v>729706.39963022468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3E-4E12-A8D7-8591B5134BCB}"/>
            </c:ext>
          </c:extLst>
        </c:ser>
        <c:ser>
          <c:idx val="41"/>
          <c:order val="1"/>
          <c:tx>
            <c:strRef>
              <c:f>'PAPER I CARTRÓ'!$B$47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pPr>
              <a:solidFill>
                <a:schemeClr val="accent1">
                  <a:lumMod val="75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anchor="b" anchorCtr="1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I CARTRÓ'!$C$4:$N$4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I CARTRÓ'!$C$47:$N$47</c:f>
              <c:numCache>
                <c:formatCode>#,##0</c:formatCode>
                <c:ptCount val="12"/>
                <c:pt idx="0">
                  <c:v>699046.11790355854</c:v>
                </c:pt>
                <c:pt idx="1">
                  <c:v>619885.39052629552</c:v>
                </c:pt>
                <c:pt idx="2">
                  <c:v>738913.13089641673</c:v>
                </c:pt>
                <c:pt idx="3">
                  <c:v>694226.60519624024</c:v>
                </c:pt>
                <c:pt idx="4">
                  <c:v>739489.57360271213</c:v>
                </c:pt>
                <c:pt idx="5">
                  <c:v>714297.6089199998</c:v>
                </c:pt>
                <c:pt idx="6">
                  <c:v>852129.5309731412</c:v>
                </c:pt>
                <c:pt idx="7">
                  <c:v>697051.75124489446</c:v>
                </c:pt>
                <c:pt idx="8">
                  <c:v>811444.55850736727</c:v>
                </c:pt>
                <c:pt idx="9">
                  <c:v>805598.88967111101</c:v>
                </c:pt>
                <c:pt idx="10">
                  <c:v>764324.308863285</c:v>
                </c:pt>
                <c:pt idx="11">
                  <c:v>944601.80855213141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D3E-4E12-A8D7-8591B5134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7264"/>
        <c:axId val="73308800"/>
      </c:lineChart>
      <c:catAx>
        <c:axId val="7330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73308800"/>
        <c:crosses val="autoZero"/>
        <c:auto val="1"/>
        <c:lblAlgn val="ctr"/>
        <c:lblOffset val="100"/>
        <c:noMultiLvlLbl val="0"/>
      </c:catAx>
      <c:valAx>
        <c:axId val="73308800"/>
        <c:scaling>
          <c:orientation val="minMax"/>
          <c:min val="5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7330726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600"/>
              <a:t>Paper i Cartró. Porta a porta comercial,</a:t>
            </a:r>
            <a:r>
              <a:rPr lang="es-ES" sz="1600" baseline="0"/>
              <a:t> Mercat i Papereres.</a:t>
            </a:r>
            <a:r>
              <a:rPr lang="es-ES" sz="1600"/>
              <a:t> 2024-2025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'PAPER CARTRÓ COMERCIAL '!$B$48</c:f>
              <c:strCache>
                <c:ptCount val="1"/>
                <c:pt idx="0">
                  <c:v>TOTAL MENSUAL 2024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CARTRÓ COMERCIAL 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CARTRÓ COMERCIAL '!$C$48:$N$48</c:f>
              <c:numCache>
                <c:formatCode>#,##0</c:formatCode>
                <c:ptCount val="12"/>
                <c:pt idx="0">
                  <c:v>89219.199999999997</c:v>
                </c:pt>
                <c:pt idx="1">
                  <c:v>92795.1</c:v>
                </c:pt>
                <c:pt idx="2">
                  <c:v>94018.9</c:v>
                </c:pt>
                <c:pt idx="3">
                  <c:v>90862.7</c:v>
                </c:pt>
                <c:pt idx="4">
                  <c:v>101755.6</c:v>
                </c:pt>
                <c:pt idx="5">
                  <c:v>102603</c:v>
                </c:pt>
                <c:pt idx="6">
                  <c:v>103634</c:v>
                </c:pt>
                <c:pt idx="7">
                  <c:v>72281.399999999994</c:v>
                </c:pt>
                <c:pt idx="8">
                  <c:v>100316</c:v>
                </c:pt>
                <c:pt idx="9">
                  <c:v>109148</c:v>
                </c:pt>
                <c:pt idx="10">
                  <c:v>103174.7</c:v>
                </c:pt>
                <c:pt idx="11">
                  <c:v>100198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A3-4193-9D5A-221E3183EADB}"/>
            </c:ext>
          </c:extLst>
        </c:ser>
        <c:ser>
          <c:idx val="41"/>
          <c:order val="1"/>
          <c:tx>
            <c:strRef>
              <c:f>'PAPER CARTRÓ COMERCIAL '!$B$47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CARTRÓ COMERCIAL 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CARTRÓ COMERCIAL '!$C$47:$N$47</c:f>
              <c:numCache>
                <c:formatCode>#,##0</c:formatCode>
                <c:ptCount val="12"/>
                <c:pt idx="0">
                  <c:v>67368.200000000012</c:v>
                </c:pt>
                <c:pt idx="1">
                  <c:v>57530.12816</c:v>
                </c:pt>
                <c:pt idx="2">
                  <c:v>75152.16111999999</c:v>
                </c:pt>
                <c:pt idx="3">
                  <c:v>66505.046400000007</c:v>
                </c:pt>
                <c:pt idx="4">
                  <c:v>82787.565920000008</c:v>
                </c:pt>
                <c:pt idx="5">
                  <c:v>68449.610080000013</c:v>
                </c:pt>
                <c:pt idx="6">
                  <c:v>75547.576959999991</c:v>
                </c:pt>
                <c:pt idx="7">
                  <c:v>57202.898880000008</c:v>
                </c:pt>
                <c:pt idx="8">
                  <c:v>96428.942239999989</c:v>
                </c:pt>
                <c:pt idx="9">
                  <c:v>109903.15344000001</c:v>
                </c:pt>
                <c:pt idx="10">
                  <c:v>106511.29359999999</c:v>
                </c:pt>
                <c:pt idx="11">
                  <c:v>116678.55712000001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AA3-4193-9D5A-221E3183E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2787328"/>
        <c:axId val="82793216"/>
      </c:barChart>
      <c:catAx>
        <c:axId val="8278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793216"/>
        <c:crosses val="autoZero"/>
        <c:auto val="1"/>
        <c:lblAlgn val="ctr"/>
        <c:lblOffset val="100"/>
        <c:noMultiLvlLbl val="0"/>
      </c:catAx>
      <c:valAx>
        <c:axId val="827932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27873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Paper i Cartró. Porta a porta comercial, Mercat i Papereres. 2024-2025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'PAPER CARTRÓ COMERCIAL '!$B$48</c:f>
              <c:strCache>
                <c:ptCount val="1"/>
                <c:pt idx="0">
                  <c:v>TOTAL MENSUAL 2024</c:v>
                </c:pt>
              </c:strCache>
            </c:strRef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1">
                  <a:lumMod val="40000"/>
                  <a:lumOff val="60000"/>
                </a:schemeClr>
              </a:solidFill>
            </c:spPr>
          </c:marker>
          <c:dLbls>
            <c:dLbl>
              <c:idx val="0"/>
              <c:layout>
                <c:manualLayout>
                  <c:x val="-2.7861511577107919E-2"/>
                  <c:y val="-4.6877385007725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B9-490A-BCC5-E967701FD0CF}"/>
                </c:ext>
              </c:extLst>
            </c:dLbl>
            <c:dLbl>
              <c:idx val="2"/>
              <c:layout>
                <c:manualLayout>
                  <c:x val="-2.6769331585845348E-2"/>
                  <c:y val="-3.8997164361547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9-423C-8692-F124BB43741C}"/>
                </c:ext>
              </c:extLst>
            </c:dLbl>
            <c:dLbl>
              <c:idx val="7"/>
              <c:layout>
                <c:manualLayout>
                  <c:x val="-2.7861511577107909E-2"/>
                  <c:y val="3.98050421002338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E0-4E86-960D-6F3269C95A76}"/>
                </c:ext>
              </c:extLst>
            </c:dLbl>
            <c:dLbl>
              <c:idx val="8"/>
              <c:layout>
                <c:manualLayout>
                  <c:x val="-2.8445870871645632E-2"/>
                  <c:y val="-4.2937274684636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E0-4E86-960D-6F3269C95A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CARTRÓ COMERCIAL 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CARTRÓ COMERCIAL '!$C$48:$N$48</c:f>
              <c:numCache>
                <c:formatCode>#,##0</c:formatCode>
                <c:ptCount val="12"/>
                <c:pt idx="0">
                  <c:v>89219.199999999997</c:v>
                </c:pt>
                <c:pt idx="1">
                  <c:v>92795.1</c:v>
                </c:pt>
                <c:pt idx="2">
                  <c:v>94018.9</c:v>
                </c:pt>
                <c:pt idx="3">
                  <c:v>90862.7</c:v>
                </c:pt>
                <c:pt idx="4">
                  <c:v>101755.6</c:v>
                </c:pt>
                <c:pt idx="5">
                  <c:v>102603</c:v>
                </c:pt>
                <c:pt idx="6">
                  <c:v>103634</c:v>
                </c:pt>
                <c:pt idx="7">
                  <c:v>72281.399999999994</c:v>
                </c:pt>
                <c:pt idx="8">
                  <c:v>100316</c:v>
                </c:pt>
                <c:pt idx="9">
                  <c:v>109148</c:v>
                </c:pt>
                <c:pt idx="10">
                  <c:v>103174.7</c:v>
                </c:pt>
                <c:pt idx="11">
                  <c:v>100198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B9-490A-BCC5-E967701FD0CF}"/>
            </c:ext>
          </c:extLst>
        </c:ser>
        <c:ser>
          <c:idx val="41"/>
          <c:order val="1"/>
          <c:tx>
            <c:strRef>
              <c:f>'PAPER CARTRÓ COMERCIAL '!$B$47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pPr>
              <a:solidFill>
                <a:schemeClr val="accent1">
                  <a:lumMod val="75000"/>
                </a:schemeClr>
              </a:solidFill>
            </c:spPr>
          </c:marker>
          <c:dLbls>
            <c:dLbl>
              <c:idx val="0"/>
              <c:layout>
                <c:manualLayout>
                  <c:x val="-3.1138051550895596E-2"/>
                  <c:y val="5.475760565390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B9-490A-BCC5-E967701FD0CF}"/>
                </c:ext>
              </c:extLst>
            </c:dLbl>
            <c:dLbl>
              <c:idx val="2"/>
              <c:layout>
                <c:manualLayout>
                  <c:x val="-3.5506771515945827E-2"/>
                  <c:y val="7.83982675924374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B9-490A-BCC5-E967701FD0CF}"/>
                </c:ext>
              </c:extLst>
            </c:dLbl>
            <c:dLbl>
              <c:idx val="3"/>
              <c:layout>
                <c:manualLayout>
                  <c:x val="-2.5677151594582826E-2"/>
                  <c:y val="3.1116943715368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E0-4E86-960D-6F3269C95A76}"/>
                </c:ext>
              </c:extLst>
            </c:dLbl>
            <c:dLbl>
              <c:idx val="4"/>
              <c:layout>
                <c:manualLayout>
                  <c:x val="-2.5677151594582788E-2"/>
                  <c:y val="6.2637826300081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E0-4E86-960D-6F3269C95A76}"/>
                </c:ext>
              </c:extLst>
            </c:dLbl>
            <c:dLbl>
              <c:idx val="6"/>
              <c:layout>
                <c:manualLayout>
                  <c:x val="-3.1138051550895669E-2"/>
                  <c:y val="3.5057054038457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E0-4E86-960D-6F3269C95A76}"/>
                </c:ext>
              </c:extLst>
            </c:dLbl>
            <c:dLbl>
              <c:idx val="7"/>
              <c:layout>
                <c:manualLayout>
                  <c:x val="-2.8953691568370469E-2"/>
                  <c:y val="5.475760565390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E0-4E86-960D-6F3269C95A76}"/>
                </c:ext>
              </c:extLst>
            </c:dLbl>
            <c:dLbl>
              <c:idx val="8"/>
              <c:layout>
                <c:manualLayout>
                  <c:x val="-2.8953691568370549E-2"/>
                  <c:y val="5.4757605653903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E0-4E86-960D-6F3269C95A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'PAPER CARTRÓ COMERCIAL '!$C$4:$N$4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'PAPER CARTRÓ COMERCIAL '!$C$47:$N$47</c:f>
              <c:numCache>
                <c:formatCode>#,##0</c:formatCode>
                <c:ptCount val="12"/>
                <c:pt idx="0">
                  <c:v>67368.200000000012</c:v>
                </c:pt>
                <c:pt idx="1">
                  <c:v>57530.12816</c:v>
                </c:pt>
                <c:pt idx="2">
                  <c:v>75152.16111999999</c:v>
                </c:pt>
                <c:pt idx="3">
                  <c:v>66505.046400000007</c:v>
                </c:pt>
                <c:pt idx="4">
                  <c:v>82787.565920000008</c:v>
                </c:pt>
                <c:pt idx="5">
                  <c:v>68449.610080000013</c:v>
                </c:pt>
                <c:pt idx="6">
                  <c:v>75547.576959999991</c:v>
                </c:pt>
                <c:pt idx="7">
                  <c:v>57202.898880000008</c:v>
                </c:pt>
                <c:pt idx="8">
                  <c:v>96428.942239999989</c:v>
                </c:pt>
                <c:pt idx="9">
                  <c:v>109903.15344000001</c:v>
                </c:pt>
                <c:pt idx="10">
                  <c:v>106511.29359999999</c:v>
                </c:pt>
                <c:pt idx="11">
                  <c:v>116678.55712000001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6B9-490A-BCC5-E967701FD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46592"/>
        <c:axId val="84048128"/>
      </c:lineChart>
      <c:catAx>
        <c:axId val="8404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048128"/>
        <c:crosses val="autoZero"/>
        <c:auto val="1"/>
        <c:lblAlgn val="ctr"/>
        <c:lblOffset val="100"/>
        <c:noMultiLvlLbl val="0"/>
      </c:catAx>
      <c:valAx>
        <c:axId val="840481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046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Envasos 2024-2025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ENVASOS!$B$47</c:f>
              <c:strCache>
                <c:ptCount val="1"/>
                <c:pt idx="0">
                  <c:v>TOTAL MENSUAL 2024</c:v>
                </c:pt>
              </c:strCache>
            </c:strRef>
          </c:tx>
          <c:spPr>
            <a:solidFill>
              <a:srgbClr val="BC8F00"/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ENVASOS!$C$3:$N$3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ENVASOS!$C$47:$N$47</c:f>
              <c:numCache>
                <c:formatCode>#,##0</c:formatCode>
                <c:ptCount val="12"/>
                <c:pt idx="0">
                  <c:v>685106.39730639732</c:v>
                </c:pt>
                <c:pt idx="1">
                  <c:v>621314.52353358699</c:v>
                </c:pt>
                <c:pt idx="2">
                  <c:v>698245.02209960052</c:v>
                </c:pt>
                <c:pt idx="3">
                  <c:v>724985.69</c:v>
                </c:pt>
                <c:pt idx="4">
                  <c:v>749716.13449235039</c:v>
                </c:pt>
                <c:pt idx="5">
                  <c:v>716786.10365494818</c:v>
                </c:pt>
                <c:pt idx="6">
                  <c:v>793394.78059458116</c:v>
                </c:pt>
                <c:pt idx="7">
                  <c:v>714523.46364986524</c:v>
                </c:pt>
                <c:pt idx="8">
                  <c:v>758771.37870971335</c:v>
                </c:pt>
                <c:pt idx="9">
                  <c:v>772266.07686341775</c:v>
                </c:pt>
                <c:pt idx="10">
                  <c:v>737930.49900871539</c:v>
                </c:pt>
                <c:pt idx="11">
                  <c:v>781853.28679390554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89-4D9A-915B-1E765321DBD2}"/>
            </c:ext>
          </c:extLst>
        </c:ser>
        <c:ser>
          <c:idx val="41"/>
          <c:order val="1"/>
          <c:tx>
            <c:strRef>
              <c:f>ENVASOS!$B$46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ENVASOS!$C$3:$N$3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ENVASOS!$C$46:$N$46</c:f>
              <c:numCache>
                <c:formatCode>#,##0</c:formatCode>
                <c:ptCount val="12"/>
                <c:pt idx="0">
                  <c:v>758476.59650794475</c:v>
                </c:pt>
                <c:pt idx="1">
                  <c:v>695357.90740876354</c:v>
                </c:pt>
                <c:pt idx="2">
                  <c:v>849582.35854498832</c:v>
                </c:pt>
                <c:pt idx="3">
                  <c:v>786297.43889322144</c:v>
                </c:pt>
                <c:pt idx="4">
                  <c:v>890424.81343588978</c:v>
                </c:pt>
                <c:pt idx="5">
                  <c:v>867725.67980199459</c:v>
                </c:pt>
                <c:pt idx="6">
                  <c:v>962055.69472313055</c:v>
                </c:pt>
                <c:pt idx="7">
                  <c:v>861681.58410952426</c:v>
                </c:pt>
                <c:pt idx="8">
                  <c:v>1015650.4225424695</c:v>
                </c:pt>
                <c:pt idx="9">
                  <c:v>1017851.4825391932</c:v>
                </c:pt>
                <c:pt idx="10">
                  <c:v>990008.10413320293</c:v>
                </c:pt>
                <c:pt idx="11">
                  <c:v>1223650.0004330229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89-4D9A-915B-1E765321D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4266368"/>
        <c:axId val="84268160"/>
      </c:barChart>
      <c:catAx>
        <c:axId val="8426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268160"/>
        <c:crosses val="autoZero"/>
        <c:auto val="1"/>
        <c:lblAlgn val="ctr"/>
        <c:lblOffset val="100"/>
        <c:noMultiLvlLbl val="0"/>
      </c:catAx>
      <c:valAx>
        <c:axId val="84268160"/>
        <c:scaling>
          <c:orientation val="minMax"/>
          <c:min val="3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266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Envasos 2024-2025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ENVASOS!$B$47</c:f>
              <c:strCache>
                <c:ptCount val="1"/>
                <c:pt idx="0">
                  <c:v>TOTAL MENSUAL 2024</c:v>
                </c:pt>
              </c:strCache>
            </c:strRef>
          </c:tx>
          <c:spPr>
            <a:ln>
              <a:solidFill>
                <a:srgbClr val="E39F17"/>
              </a:solidFill>
            </a:ln>
          </c:spPr>
          <c:marker>
            <c:spPr>
              <a:solidFill>
                <a:srgbClr val="FFC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ENVASOS!$C$3:$N$3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ENVASOS!$C$47:$N$47</c:f>
              <c:numCache>
                <c:formatCode>#,##0</c:formatCode>
                <c:ptCount val="12"/>
                <c:pt idx="0">
                  <c:v>685106.39730639732</c:v>
                </c:pt>
                <c:pt idx="1">
                  <c:v>621314.52353358699</c:v>
                </c:pt>
                <c:pt idx="2">
                  <c:v>698245.02209960052</c:v>
                </c:pt>
                <c:pt idx="3">
                  <c:v>724985.69</c:v>
                </c:pt>
                <c:pt idx="4">
                  <c:v>749716.13449235039</c:v>
                </c:pt>
                <c:pt idx="5">
                  <c:v>716786.10365494818</c:v>
                </c:pt>
                <c:pt idx="6">
                  <c:v>793394.78059458116</c:v>
                </c:pt>
                <c:pt idx="7">
                  <c:v>714523.46364986524</c:v>
                </c:pt>
                <c:pt idx="8">
                  <c:v>758771.37870971335</c:v>
                </c:pt>
                <c:pt idx="9">
                  <c:v>772266.07686341775</c:v>
                </c:pt>
                <c:pt idx="10">
                  <c:v>737930.49900871539</c:v>
                </c:pt>
                <c:pt idx="11">
                  <c:v>781853.28679390554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6A-4249-84E3-247D4BFA32F0}"/>
            </c:ext>
          </c:extLst>
        </c:ser>
        <c:ser>
          <c:idx val="41"/>
          <c:order val="1"/>
          <c:tx>
            <c:strRef>
              <c:f>ENVASOS!$B$46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ENVASOS!$C$3:$N$3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ENVASOS!$C$46:$N$46</c:f>
              <c:numCache>
                <c:formatCode>#,##0</c:formatCode>
                <c:ptCount val="12"/>
                <c:pt idx="0">
                  <c:v>758476.59650794475</c:v>
                </c:pt>
                <c:pt idx="1">
                  <c:v>695357.90740876354</c:v>
                </c:pt>
                <c:pt idx="2">
                  <c:v>849582.35854498832</c:v>
                </c:pt>
                <c:pt idx="3">
                  <c:v>786297.43889322144</c:v>
                </c:pt>
                <c:pt idx="4">
                  <c:v>890424.81343588978</c:v>
                </c:pt>
                <c:pt idx="5">
                  <c:v>867725.67980199459</c:v>
                </c:pt>
                <c:pt idx="6">
                  <c:v>962055.69472313055</c:v>
                </c:pt>
                <c:pt idx="7">
                  <c:v>861681.58410952426</c:v>
                </c:pt>
                <c:pt idx="8">
                  <c:v>1015650.4225424695</c:v>
                </c:pt>
                <c:pt idx="9">
                  <c:v>1017851.4825391932</c:v>
                </c:pt>
                <c:pt idx="10">
                  <c:v>990008.10413320293</c:v>
                </c:pt>
                <c:pt idx="11">
                  <c:v>1223650.0004330229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16A-4249-84E3-247D4BFA3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10048"/>
        <c:axId val="84211584"/>
      </c:lineChart>
      <c:catAx>
        <c:axId val="8421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211584"/>
        <c:crosses val="autoZero"/>
        <c:auto val="1"/>
        <c:lblAlgn val="ctr"/>
        <c:lblOffset val="100"/>
        <c:noMultiLvlLbl val="0"/>
      </c:catAx>
      <c:valAx>
        <c:axId val="84211584"/>
        <c:scaling>
          <c:orientation val="minMax"/>
          <c:min val="3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2100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Vidre 2024-2025</a:t>
            </a:r>
            <a:r>
              <a:rPr lang="ca-ES" sz="1400" b="1" i="0" u="none" strike="noStrike" baseline="0"/>
              <a:t> </a:t>
            </a:r>
            <a:endParaRPr lang="es-ES" sz="1400"/>
          </a:p>
        </c:rich>
      </c:tx>
      <c:layout>
        <c:manualLayout>
          <c:xMode val="edge"/>
          <c:yMode val="edge"/>
          <c:x val="0.44579961695807324"/>
          <c:y val="2.380165537077169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VIDRE!$B$48</c:f>
              <c:strCache>
                <c:ptCount val="1"/>
                <c:pt idx="0">
                  <c:v>TOTAL MENSUAL 2024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VIDRE!$C$4:$N$4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VIDRE!$C$48:$N$48</c:f>
              <c:numCache>
                <c:formatCode>#,##0</c:formatCode>
                <c:ptCount val="12"/>
                <c:pt idx="0">
                  <c:v>685699</c:v>
                </c:pt>
                <c:pt idx="1">
                  <c:v>503528.74415745976</c:v>
                </c:pt>
                <c:pt idx="2">
                  <c:v>483828.87714804255</c:v>
                </c:pt>
                <c:pt idx="3">
                  <c:v>492050.7024140181</c:v>
                </c:pt>
                <c:pt idx="4">
                  <c:v>596226.00593199686</c:v>
                </c:pt>
                <c:pt idx="5">
                  <c:v>422817.35371711</c:v>
                </c:pt>
                <c:pt idx="6">
                  <c:v>627074.8100869857</c:v>
                </c:pt>
                <c:pt idx="7">
                  <c:v>529793.34749208495</c:v>
                </c:pt>
                <c:pt idx="8">
                  <c:v>518607.3829314856</c:v>
                </c:pt>
                <c:pt idx="9">
                  <c:v>521290.07459523674</c:v>
                </c:pt>
                <c:pt idx="10">
                  <c:v>482326.62165917282</c:v>
                </c:pt>
                <c:pt idx="11">
                  <c:v>519417.4757445365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24-4EFC-8C2D-37E83157B4B7}"/>
            </c:ext>
          </c:extLst>
        </c:ser>
        <c:ser>
          <c:idx val="41"/>
          <c:order val="1"/>
          <c:tx>
            <c:strRef>
              <c:f>VIDRE!$B$47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VIDRE!$C$4:$N$4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VIDRE!$C$47:$N$47</c:f>
              <c:numCache>
                <c:formatCode>#,##0</c:formatCode>
                <c:ptCount val="12"/>
                <c:pt idx="0">
                  <c:v>678870.92414032819</c:v>
                </c:pt>
                <c:pt idx="1">
                  <c:v>457564.99433619593</c:v>
                </c:pt>
                <c:pt idx="2">
                  <c:v>534449.03721973579</c:v>
                </c:pt>
                <c:pt idx="3">
                  <c:v>562068.92207455134</c:v>
                </c:pt>
                <c:pt idx="4">
                  <c:v>563212.39805905509</c:v>
                </c:pt>
                <c:pt idx="5">
                  <c:v>526003.87580179051</c:v>
                </c:pt>
                <c:pt idx="6">
                  <c:v>677360.50715669745</c:v>
                </c:pt>
                <c:pt idx="7">
                  <c:v>509782.53805731802</c:v>
                </c:pt>
                <c:pt idx="8">
                  <c:v>608816.95132188848</c:v>
                </c:pt>
                <c:pt idx="9">
                  <c:v>591189.63905611064</c:v>
                </c:pt>
                <c:pt idx="10">
                  <c:v>542245.47695724654</c:v>
                </c:pt>
                <c:pt idx="11">
                  <c:v>630286.74893478642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C24-4EFC-8C2D-37E83157B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4912768"/>
        <c:axId val="84935040"/>
      </c:barChart>
      <c:catAx>
        <c:axId val="8491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935040"/>
        <c:crosses val="autoZero"/>
        <c:auto val="1"/>
        <c:lblAlgn val="ctr"/>
        <c:lblOffset val="100"/>
        <c:noMultiLvlLbl val="0"/>
      </c:catAx>
      <c:valAx>
        <c:axId val="84935040"/>
        <c:scaling>
          <c:orientation val="minMax"/>
          <c:min val="2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9127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Vidre 2024-2025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VIDRE!$B$48</c:f>
              <c:strCache>
                <c:ptCount val="1"/>
                <c:pt idx="0">
                  <c:v>TOTAL MENSUAL 2024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</c:spPr>
          </c:marker>
          <c:dLbls>
            <c:dLbl>
              <c:idx val="1"/>
              <c:layout>
                <c:manualLayout>
                  <c:x val="-2.5431346738189434E-2"/>
                  <c:y val="-7.03932362436996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A0-466C-9AB9-F8AAFA7CD6E7}"/>
                </c:ext>
              </c:extLst>
            </c:dLbl>
            <c:dLbl>
              <c:idx val="2"/>
              <c:layout>
                <c:manualLayout>
                  <c:x val="-3.2026229378283588E-2"/>
                  <c:y val="2.0068907315788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0C-48CF-B8B9-55B09869127B}"/>
                </c:ext>
              </c:extLst>
            </c:dLbl>
            <c:dLbl>
              <c:idx val="4"/>
              <c:layout>
                <c:manualLayout>
                  <c:x val="-2.8741995897401933E-2"/>
                  <c:y val="-3.8928142831703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A0-466C-9AB9-F8AAFA7CD6E7}"/>
                </c:ext>
              </c:extLst>
            </c:dLbl>
            <c:dLbl>
              <c:idx val="7"/>
              <c:layout>
                <c:manualLayout>
                  <c:x val="-2.8741995897401854E-2"/>
                  <c:y val="-4.67944161847025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C0-4E46-8BEF-4DBEB35A47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VIDRE!$C$4:$N$4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VIDRE!$C$48:$N$48</c:f>
              <c:numCache>
                <c:formatCode>#,##0</c:formatCode>
                <c:ptCount val="12"/>
                <c:pt idx="0">
                  <c:v>685699</c:v>
                </c:pt>
                <c:pt idx="1">
                  <c:v>503528.74415745976</c:v>
                </c:pt>
                <c:pt idx="2">
                  <c:v>483828.87714804255</c:v>
                </c:pt>
                <c:pt idx="3">
                  <c:v>492050.7024140181</c:v>
                </c:pt>
                <c:pt idx="4">
                  <c:v>596226.00593199686</c:v>
                </c:pt>
                <c:pt idx="5">
                  <c:v>422817.35371711</c:v>
                </c:pt>
                <c:pt idx="6">
                  <c:v>627074.8100869857</c:v>
                </c:pt>
                <c:pt idx="7">
                  <c:v>529793.34749208495</c:v>
                </c:pt>
                <c:pt idx="8">
                  <c:v>518607.3829314856</c:v>
                </c:pt>
                <c:pt idx="9">
                  <c:v>521290.07459523674</c:v>
                </c:pt>
                <c:pt idx="10">
                  <c:v>482326.62165917282</c:v>
                </c:pt>
                <c:pt idx="11">
                  <c:v>519417.4757445365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0C-48CF-B8B9-55B09869127B}"/>
            </c:ext>
          </c:extLst>
        </c:ser>
        <c:ser>
          <c:idx val="41"/>
          <c:order val="1"/>
          <c:tx>
            <c:strRef>
              <c:f>VIDRE!$B$47</c:f>
              <c:strCache>
                <c:ptCount val="1"/>
                <c:pt idx="0">
                  <c:v>TOTAL MENSUAL 2025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</c:spPr>
          </c:marker>
          <c:dLbls>
            <c:dLbl>
              <c:idx val="1"/>
              <c:layout>
                <c:manualLayout>
                  <c:x val="-2.872574677948133E-2"/>
                  <c:y val="3.4995006155203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0C-48CF-B8B9-55B09869127B}"/>
                </c:ext>
              </c:extLst>
            </c:dLbl>
            <c:dLbl>
              <c:idx val="2"/>
              <c:layout>
                <c:manualLayout>
                  <c:x val="-2.871558021907113E-2"/>
                  <c:y val="-3.5801454021787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0C-48CF-B8B9-55B09869127B}"/>
                </c:ext>
              </c:extLst>
            </c:dLbl>
            <c:dLbl>
              <c:idx val="3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ca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66C-4FB1-A442-A283D7C5CADD}"/>
                </c:ext>
              </c:extLst>
            </c:dLbl>
            <c:dLbl>
              <c:idx val="4"/>
              <c:layout>
                <c:manualLayout>
                  <c:x val="-2.8741995897401933E-2"/>
                  <c:y val="7.82595095966987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A0-466C-9AB9-F8AAFA7CD6E7}"/>
                </c:ext>
              </c:extLst>
            </c:dLbl>
            <c:dLbl>
              <c:idx val="7"/>
              <c:layout>
                <c:manualLayout>
                  <c:x val="-3.09490953368768E-2"/>
                  <c:y val="5.4660689537701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C0-4E46-8BEF-4DBEB35A47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VIDRE!$C$4:$N$4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VIDRE!$C$47:$N$47</c:f>
              <c:numCache>
                <c:formatCode>#,##0</c:formatCode>
                <c:ptCount val="12"/>
                <c:pt idx="0">
                  <c:v>678870.92414032819</c:v>
                </c:pt>
                <c:pt idx="1">
                  <c:v>457564.99433619593</c:v>
                </c:pt>
                <c:pt idx="2">
                  <c:v>534449.03721973579</c:v>
                </c:pt>
                <c:pt idx="3">
                  <c:v>562068.92207455134</c:v>
                </c:pt>
                <c:pt idx="4">
                  <c:v>563212.39805905509</c:v>
                </c:pt>
                <c:pt idx="5">
                  <c:v>526003.87580179051</c:v>
                </c:pt>
                <c:pt idx="6">
                  <c:v>677360.50715669745</c:v>
                </c:pt>
                <c:pt idx="7">
                  <c:v>509782.53805731802</c:v>
                </c:pt>
                <c:pt idx="8">
                  <c:v>608816.95132188848</c:v>
                </c:pt>
                <c:pt idx="9">
                  <c:v>591189.63905611064</c:v>
                </c:pt>
                <c:pt idx="10">
                  <c:v>542245.47695724654</c:v>
                </c:pt>
                <c:pt idx="11">
                  <c:v>630286.74893478642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00C-48CF-B8B9-55B098691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96480"/>
        <c:axId val="84998016"/>
      </c:lineChart>
      <c:catAx>
        <c:axId val="8499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998016"/>
        <c:crosses val="autoZero"/>
        <c:auto val="1"/>
        <c:lblAlgn val="ctr"/>
        <c:lblOffset val="100"/>
        <c:noMultiLvlLbl val="0"/>
      </c:catAx>
      <c:valAx>
        <c:axId val="84998016"/>
        <c:scaling>
          <c:orientation val="minMax"/>
          <c:min val="3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  <c:crossAx val="849964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 b="1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ca-ES"/>
          </a:p>
        </c:txPr>
      </c:legendEntry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a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a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739140</xdr:colOff>
      <xdr:row>59</xdr:row>
      <xdr:rowOff>19048</xdr:rowOff>
    </xdr:from>
    <xdr:to>
      <xdr:col>14</xdr:col>
      <xdr:colOff>9525</xdr:colOff>
      <xdr:row>89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81915</xdr:rowOff>
    </xdr:from>
    <xdr:to>
      <xdr:col>14</xdr:col>
      <xdr:colOff>581025</xdr:colOff>
      <xdr:row>67</xdr:row>
      <xdr:rowOff>112395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14</xdr:col>
      <xdr:colOff>579120</xdr:colOff>
      <xdr:row>84</xdr:row>
      <xdr:rowOff>175260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81915</xdr:rowOff>
    </xdr:from>
    <xdr:to>
      <xdr:col>14</xdr:col>
      <xdr:colOff>581025</xdr:colOff>
      <xdr:row>67</xdr:row>
      <xdr:rowOff>112395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14</xdr:col>
      <xdr:colOff>579120</xdr:colOff>
      <xdr:row>84</xdr:row>
      <xdr:rowOff>175260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35982</xdr:colOff>
      <xdr:row>52</xdr:row>
      <xdr:rowOff>26458</xdr:rowOff>
    </xdr:from>
    <xdr:to>
      <xdr:col>14</xdr:col>
      <xdr:colOff>378882</xdr:colOff>
      <xdr:row>67</xdr:row>
      <xdr:rowOff>74083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23283</xdr:colOff>
      <xdr:row>68</xdr:row>
      <xdr:rowOff>135467</xdr:rowOff>
    </xdr:from>
    <xdr:to>
      <xdr:col>14</xdr:col>
      <xdr:colOff>377825</xdr:colOff>
      <xdr:row>83</xdr:row>
      <xdr:rowOff>130175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21167</xdr:colOff>
      <xdr:row>52</xdr:row>
      <xdr:rowOff>37042</xdr:rowOff>
    </xdr:from>
    <xdr:to>
      <xdr:col>14</xdr:col>
      <xdr:colOff>525992</xdr:colOff>
      <xdr:row>69</xdr:row>
      <xdr:rowOff>127000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27517</xdr:colOff>
      <xdr:row>70</xdr:row>
      <xdr:rowOff>178858</xdr:rowOff>
    </xdr:from>
    <xdr:to>
      <xdr:col>14</xdr:col>
      <xdr:colOff>465667</xdr:colOff>
      <xdr:row>87</xdr:row>
      <xdr:rowOff>169333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52</xdr:row>
      <xdr:rowOff>3810</xdr:rowOff>
    </xdr:from>
    <xdr:to>
      <xdr:col>14</xdr:col>
      <xdr:colOff>428625</xdr:colOff>
      <xdr:row>69</xdr:row>
      <xdr:rowOff>41910</xdr:rowOff>
    </xdr:to>
    <xdr:graphicFrame macro="">
      <xdr:nvGraphicFramePr>
        <xdr:cNvPr id="11580" name="1 Gráfico">
          <a:extLst>
            <a:ext uri="{FF2B5EF4-FFF2-40B4-BE49-F238E27FC236}">
              <a16:creationId xmlns:a16="http://schemas.microsoft.com/office/drawing/2014/main" id="{00000000-0008-0000-0500-00003C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350520</xdr:colOff>
      <xdr:row>70</xdr:row>
      <xdr:rowOff>15240</xdr:rowOff>
    </xdr:from>
    <xdr:to>
      <xdr:col>14</xdr:col>
      <xdr:colOff>415290</xdr:colOff>
      <xdr:row>87</xdr:row>
      <xdr:rowOff>13335</xdr:rowOff>
    </xdr:to>
    <xdr:graphicFrame macro="">
      <xdr:nvGraphicFramePr>
        <xdr:cNvPr id="11581" name="3 Gráfico">
          <a:extLst>
            <a:ext uri="{FF2B5EF4-FFF2-40B4-BE49-F238E27FC236}">
              <a16:creationId xmlns:a16="http://schemas.microsoft.com/office/drawing/2014/main" id="{00000000-0008-0000-0500-00003D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52</xdr:row>
      <xdr:rowOff>17145</xdr:rowOff>
    </xdr:from>
    <xdr:to>
      <xdr:col>14</xdr:col>
      <xdr:colOff>369570</xdr:colOff>
      <xdr:row>68</xdr:row>
      <xdr:rowOff>17145</xdr:rowOff>
    </xdr:to>
    <xdr:graphicFrame macro="">
      <xdr:nvGraphicFramePr>
        <xdr:cNvPr id="1338" name="1 Gráfico">
          <a:extLst>
            <a:ext uri="{FF2B5EF4-FFF2-40B4-BE49-F238E27FC236}">
              <a16:creationId xmlns:a16="http://schemas.microsoft.com/office/drawing/2014/main" id="{00000000-0008-0000-0600-00003A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11430</xdr:colOff>
      <xdr:row>69</xdr:row>
      <xdr:rowOff>53340</xdr:rowOff>
    </xdr:from>
    <xdr:to>
      <xdr:col>14</xdr:col>
      <xdr:colOff>367665</xdr:colOff>
      <xdr:row>85</xdr:row>
      <xdr:rowOff>53340</xdr:rowOff>
    </xdr:to>
    <xdr:graphicFrame macro="">
      <xdr:nvGraphicFramePr>
        <xdr:cNvPr id="1339" name="1 Gráfico">
          <a:extLst>
            <a:ext uri="{FF2B5EF4-FFF2-40B4-BE49-F238E27FC236}">
              <a16:creationId xmlns:a16="http://schemas.microsoft.com/office/drawing/2014/main" id="{00000000-0008-0000-0600-00003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51</xdr:row>
      <xdr:rowOff>0</xdr:rowOff>
    </xdr:from>
    <xdr:to>
      <xdr:col>15</xdr:col>
      <xdr:colOff>63500</xdr:colOff>
      <xdr:row>67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B5E2789D-E997-46EA-91F3-4544ABFC3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15</xdr:col>
      <xdr:colOff>63500</xdr:colOff>
      <xdr:row>84</xdr:row>
      <xdr:rowOff>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554F03A3-3253-432A-A2BA-83E4D12BA8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48</xdr:row>
      <xdr:rowOff>148167</xdr:rowOff>
    </xdr:from>
    <xdr:to>
      <xdr:col>15</xdr:col>
      <xdr:colOff>95251</xdr:colOff>
      <xdr:row>67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3E7BEFF9-29AF-4F56-82F2-C67B485AA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15</xdr:col>
      <xdr:colOff>95250</xdr:colOff>
      <xdr:row>83</xdr:row>
      <xdr:rowOff>179916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9739695-38DE-473F-800C-A3A3CD8B4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guera\departamental$\controldades\DEPARTAMENT\TAULES%20DADES\2024\TAULES%202024%20DADES_SA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 2024"/>
      <sheetName val="PAPER I CARTRÓ"/>
      <sheetName val="PAPER CARTRÓ COMERCIAL "/>
      <sheetName val="ENVASOS"/>
      <sheetName val="VIDRE"/>
      <sheetName val="FORM"/>
      <sheetName val="RMO"/>
      <sheetName val="VERD"/>
      <sheetName val="Voluminosos"/>
      <sheetName val="MENSUAL DEIXALLERIES"/>
      <sheetName val="DEIXALLERIES"/>
      <sheetName val="RESUM DEIXALLERIES"/>
    </sheetNames>
    <sheetDataSet>
      <sheetData sheetId="0"/>
      <sheetData sheetId="1"/>
      <sheetData sheetId="2"/>
      <sheetData sheetId="3">
        <row r="44">
          <cell r="C44">
            <v>685106.39730639732</v>
          </cell>
          <cell r="D44">
            <v>621314.52353358699</v>
          </cell>
          <cell r="E44">
            <v>698245.02209960052</v>
          </cell>
          <cell r="F44">
            <v>724985.69</v>
          </cell>
          <cell r="G44">
            <v>749716.13449235039</v>
          </cell>
          <cell r="H44">
            <v>716786.10365494818</v>
          </cell>
          <cell r="I44">
            <v>793394.78059458116</v>
          </cell>
          <cell r="J44">
            <v>714523.46364986524</v>
          </cell>
          <cell r="K44">
            <v>758771.37870971335</v>
          </cell>
          <cell r="L44">
            <v>772266.07686341775</v>
          </cell>
          <cell r="M44">
            <v>737930.49900871539</v>
          </cell>
          <cell r="N44">
            <v>781853.28679390554</v>
          </cell>
        </row>
      </sheetData>
      <sheetData sheetId="4">
        <row r="45">
          <cell r="C45">
            <v>685699</v>
          </cell>
          <cell r="D45">
            <v>503528.74415745976</v>
          </cell>
          <cell r="E45">
            <v>483828.87714804255</v>
          </cell>
          <cell r="F45">
            <v>492050.7024140181</v>
          </cell>
          <cell r="G45">
            <v>596226.00593199686</v>
          </cell>
          <cell r="H45">
            <v>422817.35371711</v>
          </cell>
          <cell r="I45">
            <v>627074.8100869857</v>
          </cell>
          <cell r="J45">
            <v>529793.34749208495</v>
          </cell>
          <cell r="K45">
            <v>518607.3829314856</v>
          </cell>
          <cell r="L45">
            <v>521290.07459523674</v>
          </cell>
          <cell r="M45">
            <v>482326.62165917282</v>
          </cell>
          <cell r="N45">
            <v>519417.4757445365</v>
          </cell>
        </row>
      </sheetData>
      <sheetData sheetId="5">
        <row r="44">
          <cell r="C44">
            <v>619620</v>
          </cell>
          <cell r="D44">
            <v>572500</v>
          </cell>
          <cell r="E44">
            <v>627560</v>
          </cell>
          <cell r="F44">
            <v>671040.00000000012</v>
          </cell>
          <cell r="G44">
            <v>812480</v>
          </cell>
          <cell r="H44">
            <v>802120</v>
          </cell>
          <cell r="I44">
            <v>840360</v>
          </cell>
          <cell r="J44">
            <v>750200</v>
          </cell>
          <cell r="K44">
            <v>771160</v>
          </cell>
          <cell r="L44">
            <v>807020</v>
          </cell>
          <cell r="M44">
            <v>787960</v>
          </cell>
          <cell r="N44">
            <v>803720</v>
          </cell>
        </row>
      </sheetData>
      <sheetData sheetId="6">
        <row r="44">
          <cell r="C44">
            <v>1230010</v>
          </cell>
          <cell r="D44">
            <v>1109880</v>
          </cell>
          <cell r="E44">
            <v>1208180</v>
          </cell>
          <cell r="F44">
            <v>1305440</v>
          </cell>
          <cell r="G44">
            <v>1656680</v>
          </cell>
          <cell r="H44">
            <v>1749380</v>
          </cell>
          <cell r="I44">
            <v>1796260</v>
          </cell>
          <cell r="J44">
            <v>1606220</v>
          </cell>
          <cell r="K44">
            <v>1601260</v>
          </cell>
          <cell r="L44">
            <v>1563480</v>
          </cell>
          <cell r="M44">
            <v>1480060</v>
          </cell>
          <cell r="N44">
            <v>1485300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4:O50" totalsRowShown="0" headerRowDxfId="151" dataDxfId="149" headerRowBorderDxfId="150" tableBorderDxfId="148" totalsRowBorderDxfId="147">
  <sortState xmlns:xlrd2="http://schemas.microsoft.com/office/spreadsheetml/2017/richdata2" ref="A5:O50">
    <sortCondition ref="A5:A50"/>
  </sortState>
  <tableColumns count="15">
    <tableColumn id="15" xr3:uid="{00000000-0010-0000-0000-00000F000000}" name="Núm." dataDxfId="146"/>
    <tableColumn id="1" xr3:uid="{00000000-0010-0000-0000-000001000000}" name="Població" dataDxfId="145"/>
    <tableColumn id="2" xr3:uid="{00000000-0010-0000-0000-000002000000}" name="Gener" dataDxfId="144"/>
    <tableColumn id="3" xr3:uid="{00000000-0010-0000-0000-000003000000}" name="Febrer" dataDxfId="143"/>
    <tableColumn id="4" xr3:uid="{00000000-0010-0000-0000-000004000000}" name="Març" dataDxfId="142"/>
    <tableColumn id="5" xr3:uid="{00000000-0010-0000-0000-000005000000}" name="Abril" dataDxfId="141"/>
    <tableColumn id="6" xr3:uid="{00000000-0010-0000-0000-000006000000}" name="Maig" dataDxfId="140"/>
    <tableColumn id="7" xr3:uid="{00000000-0010-0000-0000-000007000000}" name="Juny" dataDxfId="139"/>
    <tableColumn id="8" xr3:uid="{00000000-0010-0000-0000-000008000000}" name="Juliol" dataDxfId="138"/>
    <tableColumn id="9" xr3:uid="{00000000-0010-0000-0000-000009000000}" name="Agost" dataDxfId="137"/>
    <tableColumn id="10" xr3:uid="{00000000-0010-0000-0000-00000A000000}" name="Setembre" dataDxfId="136"/>
    <tableColumn id="11" xr3:uid="{00000000-0010-0000-0000-00000B000000}" name="Octubre" dataDxfId="135"/>
    <tableColumn id="12" xr3:uid="{00000000-0010-0000-0000-00000C000000}" name="Novembre" dataDxfId="134"/>
    <tableColumn id="13" xr3:uid="{00000000-0010-0000-0000-00000D000000}" name="Desembre" dataDxfId="133"/>
    <tableColumn id="14" xr3:uid="{00000000-0010-0000-0000-00000E000000}" name="TOTAL" dataDxfId="132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4:O49" totalsRowShown="0" headerRowDxfId="131" dataDxfId="129" headerRowBorderDxfId="130" tableBorderDxfId="128" totalsRowBorderDxfId="127">
  <sortState xmlns:xlrd2="http://schemas.microsoft.com/office/spreadsheetml/2017/richdata2" ref="A5:O50">
    <sortCondition ref="A5:A50"/>
  </sortState>
  <tableColumns count="15">
    <tableColumn id="15" xr3:uid="{00000000-0010-0000-0100-00000F000000}" name="Núm." dataDxfId="126"/>
    <tableColumn id="1" xr3:uid="{00000000-0010-0000-0100-000001000000}" name="Població" dataDxfId="125"/>
    <tableColumn id="2" xr3:uid="{00000000-0010-0000-0100-000002000000}" name="Gener" dataDxfId="124"/>
    <tableColumn id="3" xr3:uid="{00000000-0010-0000-0100-000003000000}" name="Febrer" dataDxfId="123"/>
    <tableColumn id="4" xr3:uid="{00000000-0010-0000-0100-000004000000}" name="Març" dataDxfId="122"/>
    <tableColumn id="5" xr3:uid="{00000000-0010-0000-0100-000005000000}" name="Abril" dataDxfId="121"/>
    <tableColumn id="6" xr3:uid="{00000000-0010-0000-0100-000006000000}" name="Maig" dataDxfId="120"/>
    <tableColumn id="7" xr3:uid="{00000000-0010-0000-0100-000007000000}" name="Juny" dataDxfId="119"/>
    <tableColumn id="8" xr3:uid="{00000000-0010-0000-0100-000008000000}" name="Juliol" dataDxfId="118"/>
    <tableColumn id="9" xr3:uid="{00000000-0010-0000-0100-000009000000}" name="Agost" dataDxfId="117"/>
    <tableColumn id="10" xr3:uid="{00000000-0010-0000-0100-00000A000000}" name="Setembre" dataDxfId="116"/>
    <tableColumn id="11" xr3:uid="{00000000-0010-0000-0100-00000B000000}" name="Octubre" dataDxfId="115"/>
    <tableColumn id="12" xr3:uid="{00000000-0010-0000-0100-00000C000000}" name="Novembre" dataDxfId="114"/>
    <tableColumn id="13" xr3:uid="{00000000-0010-0000-0100-00000D000000}" name="Desembre" dataDxfId="113"/>
    <tableColumn id="14" xr3:uid="{00000000-0010-0000-0100-00000E000000}" name="TOTAL" dataDxfId="112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A3:O48" totalsRowShown="0" headerRowDxfId="111" dataDxfId="110" tableBorderDxfId="109">
  <sortState xmlns:xlrd2="http://schemas.microsoft.com/office/spreadsheetml/2017/richdata2" ref="A5:O50">
    <sortCondition ref="A5:A50"/>
  </sortState>
  <tableColumns count="15">
    <tableColumn id="15" xr3:uid="{00000000-0010-0000-0200-00000F000000}" name="Núm. " dataDxfId="108"/>
    <tableColumn id="1" xr3:uid="{00000000-0010-0000-0200-000001000000}" name="Població" dataDxfId="107"/>
    <tableColumn id="2" xr3:uid="{00000000-0010-0000-0200-000002000000}" name="Gener" dataDxfId="106"/>
    <tableColumn id="3" xr3:uid="{00000000-0010-0000-0200-000003000000}" name="Febrer" dataDxfId="105"/>
    <tableColumn id="4" xr3:uid="{00000000-0010-0000-0200-000004000000}" name="Març" dataDxfId="104"/>
    <tableColumn id="5" xr3:uid="{00000000-0010-0000-0200-000005000000}" name="Abril" dataDxfId="103"/>
    <tableColumn id="6" xr3:uid="{00000000-0010-0000-0200-000006000000}" name="Maig" dataDxfId="102"/>
    <tableColumn id="7" xr3:uid="{00000000-0010-0000-0200-000007000000}" name="Juny" dataDxfId="101"/>
    <tableColumn id="8" xr3:uid="{00000000-0010-0000-0200-000008000000}" name="Juliol" dataDxfId="100"/>
    <tableColumn id="9" xr3:uid="{00000000-0010-0000-0200-000009000000}" name="Agost" dataDxfId="99"/>
    <tableColumn id="10" xr3:uid="{00000000-0010-0000-0200-00000A000000}" name="Setembre" dataDxfId="98"/>
    <tableColumn id="11" xr3:uid="{00000000-0010-0000-0200-00000B000000}" name="Octubre" dataDxfId="97"/>
    <tableColumn id="12" xr3:uid="{00000000-0010-0000-0200-00000C000000}" name="Novembre" dataDxfId="96"/>
    <tableColumn id="13" xr3:uid="{00000000-0010-0000-0200-00000D000000}" name="Desembre" dataDxfId="95"/>
    <tableColumn id="14" xr3:uid="{00000000-0010-0000-0200-00000E000000}" name="TOTAL" dataDxfId="94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a5" displayName="Tabla5" ref="A4:O49" totalsRowShown="0" headerRowDxfId="93" dataDxfId="92" tableBorderDxfId="91">
  <sortState xmlns:xlrd2="http://schemas.microsoft.com/office/spreadsheetml/2017/richdata2" ref="A5:O50">
    <sortCondition ref="A5:A50"/>
  </sortState>
  <tableColumns count="15">
    <tableColumn id="15" xr3:uid="{00000000-0010-0000-0300-00000F000000}" name="Núm." dataDxfId="90"/>
    <tableColumn id="1" xr3:uid="{00000000-0010-0000-0300-000001000000}" name="Població" dataDxfId="89"/>
    <tableColumn id="2" xr3:uid="{00000000-0010-0000-0300-000002000000}" name="Gener" dataDxfId="88"/>
    <tableColumn id="3" xr3:uid="{00000000-0010-0000-0300-000003000000}" name="Febrer" dataDxfId="87"/>
    <tableColumn id="4" xr3:uid="{00000000-0010-0000-0300-000004000000}" name="Març" dataDxfId="86"/>
    <tableColumn id="5" xr3:uid="{00000000-0010-0000-0300-000005000000}" name="Abril" dataDxfId="85"/>
    <tableColumn id="6" xr3:uid="{00000000-0010-0000-0300-000006000000}" name="Maig" dataDxfId="84"/>
    <tableColumn id="7" xr3:uid="{00000000-0010-0000-0300-000007000000}" name="Juny" dataDxfId="83"/>
    <tableColumn id="8" xr3:uid="{00000000-0010-0000-0300-000008000000}" name="Juliol" dataDxfId="82"/>
    <tableColumn id="9" xr3:uid="{00000000-0010-0000-0300-000009000000}" name="Agost" dataDxfId="81"/>
    <tableColumn id="10" xr3:uid="{00000000-0010-0000-0300-00000A000000}" name="Setembre" dataDxfId="80"/>
    <tableColumn id="11" xr3:uid="{00000000-0010-0000-0300-00000B000000}" name="Octubre" dataDxfId="79"/>
    <tableColumn id="12" xr3:uid="{00000000-0010-0000-0300-00000C000000}" name="Novembre" dataDxfId="78"/>
    <tableColumn id="13" xr3:uid="{00000000-0010-0000-0300-00000D000000}" name="Desembre" dataDxfId="77"/>
    <tableColumn id="14" xr3:uid="{00000000-0010-0000-0300-00000E000000}" name="TOTAL" dataDxfId="76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a8" displayName="Tabla8" ref="A3:O48" totalsRowShown="0" headerRowDxfId="75" dataDxfId="74" tableBorderDxfId="73">
  <sortState xmlns:xlrd2="http://schemas.microsoft.com/office/spreadsheetml/2017/richdata2" ref="A4:O49">
    <sortCondition ref="A4:A49"/>
  </sortState>
  <tableColumns count="15">
    <tableColumn id="15" xr3:uid="{00000000-0010-0000-0400-00000F000000}" name="Núm." dataDxfId="72"/>
    <tableColumn id="1" xr3:uid="{00000000-0010-0000-0400-000001000000}" name="Població" dataDxfId="71"/>
    <tableColumn id="2" xr3:uid="{00000000-0010-0000-0400-000002000000}" name="Gener" dataDxfId="70"/>
    <tableColumn id="3" xr3:uid="{00000000-0010-0000-0400-000003000000}" name="Febrer" dataDxfId="69"/>
    <tableColumn id="4" xr3:uid="{00000000-0010-0000-0400-000004000000}" name="Març" dataDxfId="68"/>
    <tableColumn id="5" xr3:uid="{00000000-0010-0000-0400-000005000000}" name="Abril" dataDxfId="67"/>
    <tableColumn id="6" xr3:uid="{00000000-0010-0000-0400-000006000000}" name="Maig" dataDxfId="66"/>
    <tableColumn id="7" xr3:uid="{00000000-0010-0000-0400-000007000000}" name="Juny" dataDxfId="65"/>
    <tableColumn id="8" xr3:uid="{00000000-0010-0000-0400-000008000000}" name="Juliol" dataDxfId="64"/>
    <tableColumn id="9" xr3:uid="{00000000-0010-0000-0400-000009000000}" name="Agost" dataDxfId="63"/>
    <tableColumn id="10" xr3:uid="{00000000-0010-0000-0400-00000A000000}" name="Setembre" dataDxfId="62"/>
    <tableColumn id="11" xr3:uid="{00000000-0010-0000-0400-00000B000000}" name="Octubre" dataDxfId="61"/>
    <tableColumn id="12" xr3:uid="{00000000-0010-0000-0400-00000C000000}" name="Novembre" dataDxfId="60"/>
    <tableColumn id="13" xr3:uid="{00000000-0010-0000-0400-00000D000000}" name="Desembre" dataDxfId="59"/>
    <tableColumn id="14" xr3:uid="{00000000-0010-0000-0400-00000E000000}" name="TOTAL" dataDxfId="58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5000000}" name="Tabla12" displayName="Tabla12" ref="A3:O45" totalsRowShown="0" headerRowDxfId="57" dataDxfId="55" headerRowBorderDxfId="56" tableBorderDxfId="54" totalsRowBorderDxfId="53">
  <sortState xmlns:xlrd2="http://schemas.microsoft.com/office/spreadsheetml/2017/richdata2" ref="A4:O46">
    <sortCondition ref="A4:A46"/>
  </sortState>
  <tableColumns count="15">
    <tableColumn id="15" xr3:uid="{00000000-0010-0000-0500-00000F000000}" name="Núm." dataDxfId="52"/>
    <tableColumn id="1" xr3:uid="{00000000-0010-0000-0500-000001000000}" name="Població" dataDxfId="51"/>
    <tableColumn id="2" xr3:uid="{00000000-0010-0000-0500-000002000000}" name="Gener" dataDxfId="50"/>
    <tableColumn id="3" xr3:uid="{00000000-0010-0000-0500-000003000000}" name="Febrer" dataDxfId="49"/>
    <tableColumn id="4" xr3:uid="{00000000-0010-0000-0500-000004000000}" name="Març" dataDxfId="48"/>
    <tableColumn id="5" xr3:uid="{00000000-0010-0000-0500-000005000000}" name="Abril" dataDxfId="47"/>
    <tableColumn id="6" xr3:uid="{00000000-0010-0000-0500-000006000000}" name="Maig" dataDxfId="46"/>
    <tableColumn id="7" xr3:uid="{00000000-0010-0000-0500-000007000000}" name="Juny" dataDxfId="45"/>
    <tableColumn id="8" xr3:uid="{00000000-0010-0000-0500-000008000000}" name="Juliol" dataDxfId="44"/>
    <tableColumn id="9" xr3:uid="{00000000-0010-0000-0500-000009000000}" name="Agost" dataDxfId="43"/>
    <tableColumn id="10" xr3:uid="{00000000-0010-0000-0500-00000A000000}" name="Setembre" dataDxfId="42"/>
    <tableColumn id="11" xr3:uid="{00000000-0010-0000-0500-00000B000000}" name="Octubre" dataDxfId="41"/>
    <tableColumn id="12" xr3:uid="{00000000-0010-0000-0500-00000C000000}" name="Novembre" dataDxfId="40"/>
    <tableColumn id="13" xr3:uid="{00000000-0010-0000-0500-00000D000000}" name="Desembre" dataDxfId="39"/>
    <tableColumn id="14" xr3:uid="{00000000-0010-0000-0500-00000E000000}" name="TOTAL" dataDxfId="38">
      <calculatedColumnFormula>SUM(Tabla12[[#This Row],[Gener]:[Desembre]])</calculatedColumnFormula>
    </tableColumn>
  </tableColumns>
  <tableStyleInfo name="Estilo de tabla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6000000}" name="Tabla911" displayName="Tabla911" ref="A3:O48" totalsRowShown="0" headerRowDxfId="37" dataDxfId="36" tableBorderDxfId="35">
  <sortState xmlns:xlrd2="http://schemas.microsoft.com/office/spreadsheetml/2017/richdata2" ref="A4:O47">
    <sortCondition ref="A4:A47"/>
  </sortState>
  <tableColumns count="15">
    <tableColumn id="15" xr3:uid="{00000000-0010-0000-0600-00000F000000}" name="Núm." dataDxfId="34"/>
    <tableColumn id="1" xr3:uid="{00000000-0010-0000-0600-000001000000}" name="Població" dataDxfId="33"/>
    <tableColumn id="2" xr3:uid="{00000000-0010-0000-0600-000002000000}" name="Gener" dataDxfId="32"/>
    <tableColumn id="3" xr3:uid="{00000000-0010-0000-0600-000003000000}" name="Febrer" dataDxfId="31"/>
    <tableColumn id="4" xr3:uid="{00000000-0010-0000-0600-000004000000}" name="Març" dataDxfId="30"/>
    <tableColumn id="5" xr3:uid="{00000000-0010-0000-0600-000005000000}" name="Abril" dataDxfId="29"/>
    <tableColumn id="6" xr3:uid="{00000000-0010-0000-0600-000006000000}" name="Maig" dataDxfId="28"/>
    <tableColumn id="7" xr3:uid="{00000000-0010-0000-0600-000007000000}" name="Juny" dataDxfId="27"/>
    <tableColumn id="8" xr3:uid="{00000000-0010-0000-0600-000008000000}" name="Juliol" dataDxfId="26"/>
    <tableColumn id="9" xr3:uid="{00000000-0010-0000-0600-000009000000}" name="Agost" dataDxfId="25"/>
    <tableColumn id="10" xr3:uid="{00000000-0010-0000-0600-00000A000000}" name="Setembre" dataDxfId="24"/>
    <tableColumn id="11" xr3:uid="{00000000-0010-0000-0600-00000B000000}" name="Octubre" dataDxfId="23"/>
    <tableColumn id="12" xr3:uid="{00000000-0010-0000-0600-00000C000000}" name="Novembre" dataDxfId="22"/>
    <tableColumn id="13" xr3:uid="{00000000-0010-0000-0600-00000D000000}" name="Desembre" dataDxfId="21"/>
    <tableColumn id="14" xr3:uid="{00000000-0010-0000-0600-00000E000000}" name="TOTAL" dataDxfId="20"/>
  </tableColumns>
  <tableStyleInfo name="TableStyleLight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Tabla91112" displayName="Tabla91112" ref="A3:O48" totalsRowShown="0" headerRowDxfId="19" dataDxfId="18" tableBorderDxfId="17">
  <sortState xmlns:xlrd2="http://schemas.microsoft.com/office/spreadsheetml/2017/richdata2" ref="A4:O47">
    <sortCondition ref="A4:A47"/>
  </sortState>
  <tableColumns count="15">
    <tableColumn id="15" xr3:uid="{00000000-0010-0000-0700-00000F000000}" name="Núm." dataDxfId="16"/>
    <tableColumn id="1" xr3:uid="{00000000-0010-0000-0700-000001000000}" name="Població" dataDxfId="15"/>
    <tableColumn id="2" xr3:uid="{00000000-0010-0000-0700-000002000000}" name="Gener" dataDxfId="14"/>
    <tableColumn id="3" xr3:uid="{00000000-0010-0000-0700-000003000000}" name="Febrer" dataDxfId="13"/>
    <tableColumn id="4" xr3:uid="{00000000-0010-0000-0700-000004000000}" name="Març" dataDxfId="12"/>
    <tableColumn id="5" xr3:uid="{00000000-0010-0000-0700-000005000000}" name="Abril" dataDxfId="11"/>
    <tableColumn id="6" xr3:uid="{00000000-0010-0000-0700-000006000000}" name="Maig" dataDxfId="10"/>
    <tableColumn id="7" xr3:uid="{00000000-0010-0000-0700-000007000000}" name="Juny" dataDxfId="9"/>
    <tableColumn id="8" xr3:uid="{00000000-0010-0000-0700-000008000000}" name="Juliol" dataDxfId="8"/>
    <tableColumn id="9" xr3:uid="{00000000-0010-0000-0700-000009000000}" name="Agost" dataDxfId="7"/>
    <tableColumn id="10" xr3:uid="{00000000-0010-0000-0700-00000A000000}" name="Setembre" dataDxfId="6"/>
    <tableColumn id="11" xr3:uid="{00000000-0010-0000-0700-00000B000000}" name="Octubre" dataDxfId="5"/>
    <tableColumn id="12" xr3:uid="{00000000-0010-0000-0700-00000C000000}" name="Novembre" dataDxfId="4"/>
    <tableColumn id="13" xr3:uid="{00000000-0010-0000-0700-00000D000000}" name="Desembre" dataDxfId="3"/>
    <tableColumn id="14" xr3:uid="{00000000-0010-0000-0700-00000E000000}" name="TOTAL" dataDxfId="2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workbookViewId="0">
      <selection activeCell="E13" sqref="E13"/>
    </sheetView>
  </sheetViews>
  <sheetFormatPr baseColWidth="10" defaultRowHeight="14.4" x14ac:dyDescent="0.3"/>
  <cols>
    <col min="3" max="3" width="11.5546875" customWidth="1"/>
    <col min="14" max="14" width="11.5546875" style="170"/>
  </cols>
  <sheetData>
    <row r="1" spans="1:17" ht="15" thickBot="1" x14ac:dyDescent="0.35"/>
    <row r="2" spans="1:17" ht="15" thickBot="1" x14ac:dyDescent="0.35">
      <c r="B2" s="153" t="s">
        <v>26</v>
      </c>
      <c r="C2" s="154" t="s">
        <v>27</v>
      </c>
      <c r="D2" s="154" t="s">
        <v>28</v>
      </c>
      <c r="E2" s="154" t="s">
        <v>29</v>
      </c>
      <c r="F2" s="154" t="s">
        <v>30</v>
      </c>
      <c r="G2" s="154" t="s">
        <v>31</v>
      </c>
      <c r="H2" s="154" t="s">
        <v>32</v>
      </c>
      <c r="I2" s="154" t="s">
        <v>33</v>
      </c>
      <c r="J2" s="158" t="s">
        <v>34</v>
      </c>
      <c r="K2" s="162" t="s">
        <v>35</v>
      </c>
      <c r="L2" s="162" t="s">
        <v>36</v>
      </c>
      <c r="M2" s="162" t="s">
        <v>37</v>
      </c>
    </row>
    <row r="3" spans="1:17" x14ac:dyDescent="0.3">
      <c r="A3" s="150" t="s">
        <v>61</v>
      </c>
    </row>
    <row r="4" spans="1:17" x14ac:dyDescent="0.3">
      <c r="A4" s="150">
        <v>2017</v>
      </c>
      <c r="B4" s="151">
        <v>412581.04000000004</v>
      </c>
      <c r="C4" s="152">
        <v>352130.01999999996</v>
      </c>
      <c r="D4" s="152">
        <v>405029.97000000009</v>
      </c>
      <c r="E4" s="152">
        <v>366729.58000000007</v>
      </c>
      <c r="F4" s="152">
        <v>419681.99999999988</v>
      </c>
      <c r="G4" s="152">
        <v>448799.34</v>
      </c>
      <c r="H4" s="152">
        <v>442599.29000000004</v>
      </c>
      <c r="I4" s="152">
        <v>414289.86</v>
      </c>
      <c r="J4" s="152">
        <v>439880.02</v>
      </c>
      <c r="K4" s="152">
        <v>419789.97</v>
      </c>
      <c r="L4" s="152">
        <v>388939.98999999987</v>
      </c>
      <c r="M4" s="152">
        <v>443458.97999999986</v>
      </c>
      <c r="N4" s="171">
        <f t="shared" ref="N4:N12" si="0">SUM(B4:M4)</f>
        <v>4953910.0599999996</v>
      </c>
      <c r="P4" s="159"/>
      <c r="Q4" s="159"/>
    </row>
    <row r="5" spans="1:17" x14ac:dyDescent="0.3">
      <c r="A5" s="150">
        <v>2018</v>
      </c>
      <c r="B5" s="165">
        <v>500479.45999999996</v>
      </c>
      <c r="C5" s="166">
        <v>375879.99999999988</v>
      </c>
      <c r="D5" s="166">
        <v>468981.76999999996</v>
      </c>
      <c r="E5" s="166">
        <v>450069.97999999986</v>
      </c>
      <c r="F5" s="166">
        <v>496034.98999999993</v>
      </c>
      <c r="G5" s="166">
        <v>504269.98999999987</v>
      </c>
      <c r="H5" s="166">
        <v>547712.77999999991</v>
      </c>
      <c r="I5" s="166">
        <v>491770.99000000005</v>
      </c>
      <c r="J5" s="166">
        <v>514509.97000000003</v>
      </c>
      <c r="K5" s="166">
        <v>559220</v>
      </c>
      <c r="L5" s="166">
        <v>536139.99</v>
      </c>
      <c r="M5" s="166">
        <v>572149.94000000018</v>
      </c>
      <c r="N5" s="172">
        <f t="shared" si="0"/>
        <v>6017219.8599999994</v>
      </c>
      <c r="P5" s="2"/>
    </row>
    <row r="6" spans="1:17" x14ac:dyDescent="0.3">
      <c r="A6" s="150">
        <v>2019</v>
      </c>
      <c r="B6" s="165">
        <v>566700.01</v>
      </c>
      <c r="C6" s="166">
        <v>459989.99999999994</v>
      </c>
      <c r="D6" s="166">
        <v>514580</v>
      </c>
      <c r="E6" s="166">
        <v>552220</v>
      </c>
      <c r="F6" s="166">
        <v>611979.99000000022</v>
      </c>
      <c r="G6" s="166">
        <v>580150.01</v>
      </c>
      <c r="H6" s="166">
        <v>684485.96</v>
      </c>
      <c r="I6" s="166">
        <v>573520.01</v>
      </c>
      <c r="J6" s="166">
        <v>641150</v>
      </c>
      <c r="K6" s="166">
        <v>678140.00999999978</v>
      </c>
      <c r="L6" s="166">
        <v>630520.00999999978</v>
      </c>
      <c r="M6" s="166">
        <v>757479.56999999983</v>
      </c>
      <c r="N6" s="172">
        <f t="shared" si="0"/>
        <v>7250915.5699999984</v>
      </c>
      <c r="P6" s="2"/>
    </row>
    <row r="7" spans="1:17" x14ac:dyDescent="0.3">
      <c r="A7" s="150">
        <v>2020</v>
      </c>
      <c r="B7" s="165">
        <v>773935.99999999977</v>
      </c>
      <c r="C7" s="165">
        <v>638270.26</v>
      </c>
      <c r="D7" s="165">
        <v>653740.02000000014</v>
      </c>
      <c r="E7" s="165">
        <v>654640</v>
      </c>
      <c r="F7" s="165">
        <v>649250.00999999989</v>
      </c>
      <c r="G7" s="165">
        <v>740840</v>
      </c>
      <c r="H7" s="165">
        <v>744250.05</v>
      </c>
      <c r="I7" s="165">
        <v>601062.01</v>
      </c>
      <c r="J7" s="165">
        <v>720299.9600000002</v>
      </c>
      <c r="K7" s="165">
        <v>699000.01999999979</v>
      </c>
      <c r="L7" s="165">
        <v>671759.98999999976</v>
      </c>
      <c r="M7" s="165">
        <v>825045.96999999986</v>
      </c>
      <c r="N7" s="172">
        <f t="shared" si="0"/>
        <v>8372094.2899999982</v>
      </c>
      <c r="P7" s="2"/>
    </row>
    <row r="8" spans="1:17" x14ac:dyDescent="0.3">
      <c r="A8" s="150">
        <v>2021</v>
      </c>
      <c r="B8" s="203">
        <v>703699.99999999988</v>
      </c>
      <c r="C8" s="203">
        <v>640039.99</v>
      </c>
      <c r="D8" s="203">
        <v>685150.00000000012</v>
      </c>
      <c r="E8" s="203">
        <v>642322</v>
      </c>
      <c r="F8" s="203">
        <v>651640.98</v>
      </c>
      <c r="G8" s="203">
        <v>704409.97000000009</v>
      </c>
      <c r="H8" s="203">
        <v>707238.97999999986</v>
      </c>
      <c r="I8" s="203">
        <v>605390.02</v>
      </c>
      <c r="J8" s="203">
        <v>677644.00999999989</v>
      </c>
      <c r="K8" s="203">
        <v>661403.98999999987</v>
      </c>
      <c r="L8" s="203">
        <v>661299.51000000013</v>
      </c>
      <c r="M8" s="203">
        <v>750063</v>
      </c>
      <c r="N8" s="172">
        <f t="shared" si="0"/>
        <v>8090302.4499999993</v>
      </c>
      <c r="P8" s="2"/>
    </row>
    <row r="9" spans="1:17" x14ac:dyDescent="0.3">
      <c r="A9" s="150">
        <v>2022</v>
      </c>
      <c r="B9" s="165">
        <v>692718</v>
      </c>
      <c r="C9" s="165">
        <v>583299</v>
      </c>
      <c r="D9" s="165">
        <v>664077</v>
      </c>
      <c r="E9" s="165">
        <v>626218.79826231126</v>
      </c>
      <c r="F9" s="165">
        <v>619839.82235711406</v>
      </c>
      <c r="G9" s="165">
        <v>620459.99999999988</v>
      </c>
      <c r="H9" s="165">
        <v>647559.99999999988</v>
      </c>
      <c r="I9" s="165">
        <v>604291.33333333337</v>
      </c>
      <c r="J9" s="165">
        <v>643413.55072020006</v>
      </c>
      <c r="K9" s="165">
        <v>633871.08533582208</v>
      </c>
      <c r="L9" s="165">
        <v>643234.85835531005</v>
      </c>
      <c r="M9" s="165">
        <v>760119.77098829392</v>
      </c>
      <c r="N9" s="172">
        <f t="shared" si="0"/>
        <v>7739103.2193523832</v>
      </c>
      <c r="P9" s="2"/>
    </row>
    <row r="10" spans="1:17" x14ac:dyDescent="0.3">
      <c r="A10" s="150">
        <v>2023</v>
      </c>
      <c r="B10" s="165">
        <v>718429.99999999988</v>
      </c>
      <c r="C10" s="165">
        <v>593970.1</v>
      </c>
      <c r="D10" s="165">
        <v>630909.99999999988</v>
      </c>
      <c r="E10" s="165">
        <v>600789.97692234966</v>
      </c>
      <c r="F10" s="165">
        <v>726879.99999999988</v>
      </c>
      <c r="G10" s="165">
        <v>739500.00000000047</v>
      </c>
      <c r="H10" s="165">
        <v>736169.99999999977</v>
      </c>
      <c r="I10" s="165">
        <v>635057.00000000023</v>
      </c>
      <c r="J10" s="165">
        <v>715040.00000000035</v>
      </c>
      <c r="K10" s="165">
        <v>670180.0000000007</v>
      </c>
      <c r="L10" s="165">
        <v>641490.00000000023</v>
      </c>
      <c r="M10" s="165">
        <v>741639.54999999993</v>
      </c>
      <c r="N10" s="172">
        <f t="shared" si="0"/>
        <v>8150056.6269223504</v>
      </c>
      <c r="P10" s="2"/>
    </row>
    <row r="11" spans="1:17" x14ac:dyDescent="0.3">
      <c r="A11" s="150">
        <v>2024</v>
      </c>
      <c r="B11" s="165">
        <v>746470.1086399951</v>
      </c>
      <c r="C11" s="165">
        <v>636617.99999999988</v>
      </c>
      <c r="D11" s="165">
        <v>688397.46511627897</v>
      </c>
      <c r="E11" s="165">
        <v>699380.99999999988</v>
      </c>
      <c r="F11" s="165">
        <v>754116.36842105258</v>
      </c>
      <c r="G11" s="165">
        <v>743911.00000000012</v>
      </c>
      <c r="H11" s="165">
        <v>800416.25098396058</v>
      </c>
      <c r="I11" s="165">
        <v>643382.48368914879</v>
      </c>
      <c r="J11" s="165">
        <v>758061.97827265051</v>
      </c>
      <c r="K11" s="165">
        <v>780821.55339153833</v>
      </c>
      <c r="L11" s="165">
        <v>738792.79926065472</v>
      </c>
      <c r="M11" s="165">
        <v>829904.39963022468</v>
      </c>
      <c r="N11" s="172">
        <f t="shared" si="0"/>
        <v>8820273.407405505</v>
      </c>
      <c r="P11" s="2"/>
    </row>
    <row r="12" spans="1:17" x14ac:dyDescent="0.3">
      <c r="A12" s="150">
        <v>2025</v>
      </c>
      <c r="B12" s="165">
        <f>'PAPER I CARTRÓ'!C47+'PAPER CARTRÓ COMERCIAL '!C47</f>
        <v>766414.31790355849</v>
      </c>
      <c r="C12" s="165">
        <f>'PAPER I CARTRÓ'!D47+'PAPER CARTRÓ COMERCIAL '!D47</f>
        <v>677415.51868629549</v>
      </c>
      <c r="D12" s="165">
        <f>'PAPER I CARTRÓ'!E47+'PAPER CARTRÓ COMERCIAL '!E47</f>
        <v>814065.29201641667</v>
      </c>
      <c r="E12" s="165">
        <f>'PAPER I CARTRÓ'!F47+'PAPER CARTRÓ COMERCIAL '!F47</f>
        <v>760731.65159624023</v>
      </c>
      <c r="F12" s="165">
        <f>'PAPER I CARTRÓ'!G47+'PAPER CARTRÓ COMERCIAL '!G47</f>
        <v>822277.1395227121</v>
      </c>
      <c r="G12" s="165">
        <f>'PAPER I CARTRÓ'!H47+'PAPER CARTRÓ COMERCIAL '!H47</f>
        <v>782747.21899999981</v>
      </c>
      <c r="H12" s="165">
        <f>'PAPER I CARTRÓ'!I47+'PAPER CARTRÓ COMERCIAL '!I47</f>
        <v>927677.10793314117</v>
      </c>
      <c r="I12" s="165">
        <f>'PAPER I CARTRÓ'!J47+'PAPER CARTRÓ COMERCIAL '!J47</f>
        <v>754254.65012489446</v>
      </c>
      <c r="J12" s="165">
        <f>'PAPER I CARTRÓ'!K47+'PAPER CARTRÓ COMERCIAL '!K47</f>
        <v>907873.50074736727</v>
      </c>
      <c r="K12" s="165">
        <f>'PAPER I CARTRÓ'!L47+'PAPER CARTRÓ COMERCIAL '!L47</f>
        <v>915502.04311111104</v>
      </c>
      <c r="L12" s="165">
        <f>'PAPER I CARTRÓ'!M47+'PAPER CARTRÓ COMERCIAL '!M47</f>
        <v>870835.60246328497</v>
      </c>
      <c r="M12" s="165">
        <f>'PAPER I CARTRÓ'!N47+'PAPER CARTRÓ COMERCIAL '!N47</f>
        <v>1061280.3656721315</v>
      </c>
      <c r="N12" s="172">
        <f t="shared" si="0"/>
        <v>10061074.408777155</v>
      </c>
      <c r="P12" s="2"/>
    </row>
    <row r="13" spans="1:17" x14ac:dyDescent="0.3">
      <c r="A13" s="175" t="s">
        <v>72</v>
      </c>
      <c r="B13" s="169">
        <f>(B12/B11)-1</f>
        <v>2.6718027999674376E-2</v>
      </c>
      <c r="C13" s="169">
        <f t="shared" ref="C13:N13" si="1">(C12/C11)-1</f>
        <v>6.4084770908606981E-2</v>
      </c>
      <c r="D13" s="169">
        <f t="shared" si="1"/>
        <v>0.18255126328640792</v>
      </c>
      <c r="E13" s="169">
        <f t="shared" si="1"/>
        <v>8.7721358738999777E-2</v>
      </c>
      <c r="F13" s="169">
        <f t="shared" si="1"/>
        <v>9.0384951124151458E-2</v>
      </c>
      <c r="G13" s="169">
        <f t="shared" si="1"/>
        <v>5.2205464094494669E-2</v>
      </c>
      <c r="H13" s="169">
        <f t="shared" si="1"/>
        <v>0.15899334476622307</v>
      </c>
      <c r="I13" s="169">
        <f t="shared" si="1"/>
        <v>0.17232698938274749</v>
      </c>
      <c r="J13" s="169">
        <f t="shared" si="1"/>
        <v>0.19762437210751971</v>
      </c>
      <c r="K13" s="169">
        <f t="shared" si="1"/>
        <v>0.17248561996602318</v>
      </c>
      <c r="L13" s="169">
        <f t="shared" si="1"/>
        <v>0.17872778854202664</v>
      </c>
      <c r="M13" s="169">
        <f t="shared" si="1"/>
        <v>0.27879833646501884</v>
      </c>
      <c r="N13" s="169">
        <f t="shared" si="1"/>
        <v>0.14067602488715059</v>
      </c>
    </row>
    <row r="14" spans="1:17" x14ac:dyDescent="0.3">
      <c r="A14" s="150" t="s">
        <v>62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</row>
    <row r="15" spans="1:17" x14ac:dyDescent="0.3">
      <c r="A15" s="150">
        <v>2017</v>
      </c>
      <c r="B15" s="160">
        <v>442484.61</v>
      </c>
      <c r="C15" s="161">
        <v>408539.2300000001</v>
      </c>
      <c r="D15" s="161">
        <v>473297.3000000001</v>
      </c>
      <c r="E15" s="161">
        <v>427112.19000000006</v>
      </c>
      <c r="F15" s="161">
        <v>484674.06999999995</v>
      </c>
      <c r="G15" s="161">
        <v>496882.84999999986</v>
      </c>
      <c r="H15" s="161">
        <v>486041.59</v>
      </c>
      <c r="I15" s="161">
        <v>460645.75999999995</v>
      </c>
      <c r="J15" s="161">
        <v>466163.29000000015</v>
      </c>
      <c r="K15" s="161">
        <v>478831.70999999996</v>
      </c>
      <c r="L15" s="161">
        <v>453783.78000000014</v>
      </c>
      <c r="M15" s="161">
        <v>471062.99477128073</v>
      </c>
      <c r="N15" s="173">
        <f t="shared" ref="N15:N23" si="2">SUM(B15:M15)</f>
        <v>5549519.3747712802</v>
      </c>
    </row>
    <row r="16" spans="1:17" x14ac:dyDescent="0.3">
      <c r="A16" s="150">
        <v>2018</v>
      </c>
      <c r="B16" s="160">
        <v>490334.8000000001</v>
      </c>
      <c r="C16" s="161">
        <v>419753.68000000011</v>
      </c>
      <c r="D16" s="161">
        <v>492199.96000000008</v>
      </c>
      <c r="E16" s="161">
        <v>476328.37999999995</v>
      </c>
      <c r="F16" s="161">
        <v>503947.99000000005</v>
      </c>
      <c r="G16" s="161">
        <v>490284.34899999999</v>
      </c>
      <c r="H16" s="161">
        <v>518693.8</v>
      </c>
      <c r="I16" s="161">
        <v>492693.88</v>
      </c>
      <c r="J16" s="161">
        <v>471178.86000000016</v>
      </c>
      <c r="K16" s="161">
        <v>528320.63</v>
      </c>
      <c r="L16" s="161">
        <v>514824.2977639751</v>
      </c>
      <c r="M16" s="161">
        <v>500768.80999999994</v>
      </c>
      <c r="N16" s="173">
        <f t="shared" si="2"/>
        <v>5899329.4367639748</v>
      </c>
    </row>
    <row r="17" spans="1:16" x14ac:dyDescent="0.3">
      <c r="A17" s="150">
        <v>2019</v>
      </c>
      <c r="B17" s="165">
        <v>500959.74000000005</v>
      </c>
      <c r="C17" s="166">
        <v>452922.39999999997</v>
      </c>
      <c r="D17" s="166">
        <v>504646.89</v>
      </c>
      <c r="E17" s="166">
        <v>517907.69</v>
      </c>
      <c r="F17" s="166">
        <v>546834.56999999995</v>
      </c>
      <c r="G17" s="166">
        <v>518689.01999999996</v>
      </c>
      <c r="H17" s="166">
        <v>594798.66</v>
      </c>
      <c r="I17" s="166">
        <v>527980.15999999992</v>
      </c>
      <c r="J17" s="166">
        <v>554666.4099999998</v>
      </c>
      <c r="K17" s="166">
        <v>558195.24999999988</v>
      </c>
      <c r="L17" s="166">
        <v>534002.38800000004</v>
      </c>
      <c r="M17" s="166">
        <v>585273.22</v>
      </c>
      <c r="N17" s="172">
        <f t="shared" si="2"/>
        <v>6396876.398</v>
      </c>
    </row>
    <row r="18" spans="1:16" x14ac:dyDescent="0.3">
      <c r="A18" s="150">
        <v>2020</v>
      </c>
      <c r="B18" s="165">
        <v>597449.85999999987</v>
      </c>
      <c r="C18" s="165">
        <v>526267.39999999991</v>
      </c>
      <c r="D18" s="165">
        <v>599738.1399999999</v>
      </c>
      <c r="E18" s="165">
        <v>634469.56000000006</v>
      </c>
      <c r="F18" s="165">
        <v>632673.99999999988</v>
      </c>
      <c r="G18" s="165">
        <v>666724.91999999981</v>
      </c>
      <c r="H18" s="165">
        <v>647125.47000000009</v>
      </c>
      <c r="I18" s="165">
        <v>582707.69000000006</v>
      </c>
      <c r="J18" s="165">
        <v>607231.66999999993</v>
      </c>
      <c r="K18" s="165">
        <v>629693.60999999987</v>
      </c>
      <c r="L18" s="165">
        <v>620253.68000000017</v>
      </c>
      <c r="M18" s="165">
        <v>658440.01</v>
      </c>
      <c r="N18" s="172">
        <f t="shared" si="2"/>
        <v>7402776.0099999998</v>
      </c>
    </row>
    <row r="19" spans="1:16" x14ac:dyDescent="0.3">
      <c r="A19" s="150">
        <v>2021</v>
      </c>
      <c r="B19" s="165">
        <v>609328.2300000001</v>
      </c>
      <c r="C19" s="165">
        <v>571196.77999999991</v>
      </c>
      <c r="D19" s="165">
        <v>651751.22</v>
      </c>
      <c r="E19" s="165">
        <v>635148.75999999989</v>
      </c>
      <c r="F19" s="165">
        <v>641992.59999999986</v>
      </c>
      <c r="G19" s="165">
        <v>650793.76</v>
      </c>
      <c r="H19" s="165">
        <v>659463.04</v>
      </c>
      <c r="I19" s="165">
        <v>606557.29999999993</v>
      </c>
      <c r="J19" s="165">
        <v>636501.04999999981</v>
      </c>
      <c r="K19" s="165">
        <v>622553.81000000006</v>
      </c>
      <c r="L19" s="165">
        <v>645245.97552538966</v>
      </c>
      <c r="M19" s="165">
        <v>630556</v>
      </c>
      <c r="N19" s="172">
        <f t="shared" si="2"/>
        <v>7561088.5255253883</v>
      </c>
    </row>
    <row r="20" spans="1:16" x14ac:dyDescent="0.3">
      <c r="A20" s="150">
        <v>2022</v>
      </c>
      <c r="B20" s="165">
        <v>629807</v>
      </c>
      <c r="C20" s="165">
        <v>560436</v>
      </c>
      <c r="D20" s="165">
        <v>654482</v>
      </c>
      <c r="E20" s="165">
        <v>637313.08744638693</v>
      </c>
      <c r="F20" s="165">
        <v>644043.9315793853</v>
      </c>
      <c r="G20" s="165">
        <v>627490.83275663399</v>
      </c>
      <c r="H20" s="165">
        <v>645919.95862308715</v>
      </c>
      <c r="I20" s="165">
        <v>659514.58057588479</v>
      </c>
      <c r="J20" s="165">
        <v>655967.48529900005</v>
      </c>
      <c r="K20" s="165">
        <v>651322.89905257395</v>
      </c>
      <c r="L20" s="165">
        <v>625152.63317861862</v>
      </c>
      <c r="M20" s="165">
        <v>664031.82555771177</v>
      </c>
      <c r="N20" s="172">
        <f t="shared" si="2"/>
        <v>7655482.2340692831</v>
      </c>
    </row>
    <row r="21" spans="1:16" x14ac:dyDescent="0.3">
      <c r="A21" s="150">
        <v>2023</v>
      </c>
      <c r="B21" s="165">
        <v>655274.2028966645</v>
      </c>
      <c r="C21" s="165">
        <v>598675.05511174211</v>
      </c>
      <c r="D21" s="165">
        <v>663175.20431782969</v>
      </c>
      <c r="E21" s="165">
        <v>608995.53349061077</v>
      </c>
      <c r="F21" s="165">
        <v>720140.57160602219</v>
      </c>
      <c r="G21" s="165">
        <v>710283.1237668728</v>
      </c>
      <c r="H21" s="165">
        <v>696998.27197289979</v>
      </c>
      <c r="I21" s="165">
        <v>640008.42388635746</v>
      </c>
      <c r="J21" s="165">
        <v>664004.96695281565</v>
      </c>
      <c r="K21" s="165">
        <v>682548.39686285856</v>
      </c>
      <c r="L21" s="165">
        <v>635076.12994637538</v>
      </c>
      <c r="M21" s="165">
        <v>660102.19000000006</v>
      </c>
      <c r="N21" s="172">
        <f t="shared" si="2"/>
        <v>7935282.07081105</v>
      </c>
    </row>
    <row r="22" spans="1:16" x14ac:dyDescent="0.3">
      <c r="A22" s="150">
        <v>2024</v>
      </c>
      <c r="B22" s="165">
        <f>[1]ENVASOS!C44</f>
        <v>685106.39730639732</v>
      </c>
      <c r="C22" s="165">
        <f>[1]ENVASOS!D44</f>
        <v>621314.52353358699</v>
      </c>
      <c r="D22" s="165">
        <f>[1]ENVASOS!E44</f>
        <v>698245.02209960052</v>
      </c>
      <c r="E22" s="165">
        <f>[1]ENVASOS!F44</f>
        <v>724985.69</v>
      </c>
      <c r="F22" s="165">
        <f>[1]ENVASOS!G44</f>
        <v>749716.13449235039</v>
      </c>
      <c r="G22" s="165">
        <f>[1]ENVASOS!H44</f>
        <v>716786.10365494818</v>
      </c>
      <c r="H22" s="165">
        <f>[1]ENVASOS!I44</f>
        <v>793394.78059458116</v>
      </c>
      <c r="I22" s="165">
        <f>[1]ENVASOS!J44</f>
        <v>714523.46364986524</v>
      </c>
      <c r="J22" s="165">
        <f>[1]ENVASOS!K44</f>
        <v>758771.37870971335</v>
      </c>
      <c r="K22" s="165">
        <f>[1]ENVASOS!L44</f>
        <v>772266.07686341775</v>
      </c>
      <c r="L22" s="165">
        <f>[1]ENVASOS!M44</f>
        <v>737930.49900871539</v>
      </c>
      <c r="M22" s="165">
        <f>[1]ENVASOS!N44</f>
        <v>781853.28679390554</v>
      </c>
      <c r="N22" s="172">
        <f t="shared" si="2"/>
        <v>8754893.3567070812</v>
      </c>
    </row>
    <row r="23" spans="1:16" x14ac:dyDescent="0.3">
      <c r="A23" s="150">
        <v>2025</v>
      </c>
      <c r="B23" s="165">
        <f>ENVASOS!C46</f>
        <v>758476.59650794475</v>
      </c>
      <c r="C23" s="165">
        <f>ENVASOS!D46</f>
        <v>695357.90740876354</v>
      </c>
      <c r="D23" s="165">
        <f>ENVASOS!E46</f>
        <v>849582.35854498832</v>
      </c>
      <c r="E23" s="165">
        <f>ENVASOS!F46</f>
        <v>786297.43889322144</v>
      </c>
      <c r="F23" s="165">
        <f>ENVASOS!G46</f>
        <v>890424.81343588978</v>
      </c>
      <c r="G23" s="165">
        <f>ENVASOS!H46</f>
        <v>867725.67980199459</v>
      </c>
      <c r="H23" s="165">
        <f>ENVASOS!I46</f>
        <v>962055.69472313055</v>
      </c>
      <c r="I23" s="165">
        <f>ENVASOS!J46</f>
        <v>861681.58410952426</v>
      </c>
      <c r="J23" s="165">
        <f>ENVASOS!K46</f>
        <v>1015650.4225424695</v>
      </c>
      <c r="K23" s="165">
        <f>ENVASOS!L46</f>
        <v>1017851.4825391932</v>
      </c>
      <c r="L23" s="165">
        <f>ENVASOS!M46</f>
        <v>990008.10413320293</v>
      </c>
      <c r="M23" s="165">
        <f>ENVASOS!N46</f>
        <v>1223650.0004330229</v>
      </c>
      <c r="N23" s="172">
        <f t="shared" si="2"/>
        <v>10918762.083073346</v>
      </c>
      <c r="P23" s="2"/>
    </row>
    <row r="24" spans="1:16" x14ac:dyDescent="0.3">
      <c r="A24" s="175" t="s">
        <v>72</v>
      </c>
      <c r="B24" s="169">
        <f>(B23/B22)-1</f>
        <v>0.10709314566323402</v>
      </c>
      <c r="C24" s="169">
        <f t="shared" ref="C24:N24" si="3">(C23/C22)-1</f>
        <v>0.11917214401181453</v>
      </c>
      <c r="D24" s="169">
        <f t="shared" si="3"/>
        <v>0.21673958518217762</v>
      </c>
      <c r="E24" s="169">
        <f t="shared" si="3"/>
        <v>8.4569598736799145E-2</v>
      </c>
      <c r="F24" s="169">
        <f t="shared" si="3"/>
        <v>0.18768260741622744</v>
      </c>
      <c r="G24" s="169">
        <f t="shared" si="3"/>
        <v>0.21057826787851175</v>
      </c>
      <c r="H24" s="169">
        <f t="shared" si="3"/>
        <v>0.21258132553147435</v>
      </c>
      <c r="I24" s="169">
        <f t="shared" si="3"/>
        <v>0.20595281743157745</v>
      </c>
      <c r="J24" s="169">
        <f t="shared" si="3"/>
        <v>0.33854603776644487</v>
      </c>
      <c r="K24" s="169">
        <f t="shared" si="3"/>
        <v>0.31800620671210633</v>
      </c>
      <c r="L24" s="169">
        <f t="shared" si="3"/>
        <v>0.34160074080568714</v>
      </c>
      <c r="M24" s="169">
        <f t="shared" si="3"/>
        <v>0.56506344745414339</v>
      </c>
      <c r="N24" s="169">
        <f t="shared" si="3"/>
        <v>0.24716106047237396</v>
      </c>
    </row>
    <row r="25" spans="1:16" x14ac:dyDescent="0.3">
      <c r="A25" s="150" t="s">
        <v>63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1:16" x14ac:dyDescent="0.3">
      <c r="A26" s="150">
        <v>2017</v>
      </c>
      <c r="B26" s="160">
        <v>559580.07000000018</v>
      </c>
      <c r="C26" s="161">
        <v>451688.20999999996</v>
      </c>
      <c r="D26" s="161">
        <v>414615.52200000006</v>
      </c>
      <c r="E26" s="161">
        <v>389566.02999999997</v>
      </c>
      <c r="F26" s="161">
        <v>504903.06000000006</v>
      </c>
      <c r="G26" s="161">
        <v>470333.39000000007</v>
      </c>
      <c r="H26" s="161">
        <v>434660.91999999987</v>
      </c>
      <c r="I26" s="161">
        <v>455474.08999999997</v>
      </c>
      <c r="J26" s="161">
        <v>503550.18000000005</v>
      </c>
      <c r="K26" s="161">
        <v>472635.17</v>
      </c>
      <c r="L26" s="161">
        <v>439065.18999999994</v>
      </c>
      <c r="M26" s="161">
        <v>390351.32000000007</v>
      </c>
      <c r="N26" s="173">
        <f t="shared" ref="N26:N34" si="4">SUM(B26:M26)</f>
        <v>5486423.1520000007</v>
      </c>
    </row>
    <row r="27" spans="1:16" x14ac:dyDescent="0.3">
      <c r="A27" s="150">
        <v>2018</v>
      </c>
      <c r="B27" s="160">
        <v>659059.44000000006</v>
      </c>
      <c r="C27" s="161">
        <v>360096.88999999996</v>
      </c>
      <c r="D27" s="161">
        <v>445531.60999999993</v>
      </c>
      <c r="E27" s="161">
        <v>458265.36999999988</v>
      </c>
      <c r="F27" s="161">
        <v>437164.23</v>
      </c>
      <c r="G27" s="161">
        <v>441603.5799999999</v>
      </c>
      <c r="H27" s="161">
        <v>490222.70000000007</v>
      </c>
      <c r="I27" s="161">
        <v>525738.71000000008</v>
      </c>
      <c r="J27" s="161">
        <v>426785.34</v>
      </c>
      <c r="K27" s="161">
        <v>450930.77999999997</v>
      </c>
      <c r="L27" s="161">
        <v>421719.77</v>
      </c>
      <c r="M27" s="161">
        <v>489827.61</v>
      </c>
      <c r="N27" s="173">
        <f t="shared" si="4"/>
        <v>5606946.0300000003</v>
      </c>
    </row>
    <row r="28" spans="1:16" x14ac:dyDescent="0.3">
      <c r="A28" s="150">
        <v>2019</v>
      </c>
      <c r="B28" s="160">
        <v>607847.87</v>
      </c>
      <c r="C28" s="161">
        <v>425601.02</v>
      </c>
      <c r="D28" s="161">
        <v>418578.74999999994</v>
      </c>
      <c r="E28" s="161">
        <v>457886.35999999993</v>
      </c>
      <c r="F28" s="161">
        <v>470117.76</v>
      </c>
      <c r="G28" s="161">
        <v>407979.97000000003</v>
      </c>
      <c r="H28" s="161">
        <v>541176.39999999979</v>
      </c>
      <c r="I28" s="161">
        <v>453390.63</v>
      </c>
      <c r="J28" s="161">
        <v>536190.59999999986</v>
      </c>
      <c r="K28" s="161">
        <v>536795.06000000006</v>
      </c>
      <c r="L28" s="161">
        <v>415500.81999999995</v>
      </c>
      <c r="M28" s="161">
        <v>524502.13</v>
      </c>
      <c r="N28" s="173">
        <f t="shared" si="4"/>
        <v>5795567.3700000001</v>
      </c>
    </row>
    <row r="29" spans="1:16" x14ac:dyDescent="0.3">
      <c r="A29" s="150">
        <v>2020</v>
      </c>
      <c r="B29" s="165">
        <v>715158.38000000012</v>
      </c>
      <c r="C29" s="165">
        <v>444419.8600000001</v>
      </c>
      <c r="D29" s="165">
        <v>553002.98999999976</v>
      </c>
      <c r="E29" s="165">
        <v>509959.11999999994</v>
      </c>
      <c r="F29" s="165">
        <v>462970.54000000004</v>
      </c>
      <c r="G29" s="165">
        <v>606082.45000000007</v>
      </c>
      <c r="H29" s="165">
        <v>665232.35</v>
      </c>
      <c r="I29" s="165">
        <v>542675.20000000019</v>
      </c>
      <c r="J29" s="165">
        <v>548264.05999999982</v>
      </c>
      <c r="K29" s="165">
        <v>480047.67999999988</v>
      </c>
      <c r="L29" s="165">
        <v>512420.74999999994</v>
      </c>
      <c r="M29" s="165">
        <v>613171.46000000031</v>
      </c>
      <c r="N29" s="172">
        <f t="shared" si="4"/>
        <v>6653404.8399999999</v>
      </c>
    </row>
    <row r="30" spans="1:16" x14ac:dyDescent="0.3">
      <c r="A30" s="150">
        <v>2021</v>
      </c>
      <c r="B30" s="165">
        <v>624320.56999999995</v>
      </c>
      <c r="C30" s="165">
        <v>457183.09</v>
      </c>
      <c r="D30" s="165">
        <v>545729.31000000006</v>
      </c>
      <c r="E30" s="165">
        <v>621077.87000000011</v>
      </c>
      <c r="F30" s="165">
        <v>451311.60000000015</v>
      </c>
      <c r="G30" s="165">
        <v>537072.03999999992</v>
      </c>
      <c r="H30" s="165">
        <v>597192.22999999986</v>
      </c>
      <c r="I30" s="165">
        <v>562194.68999999971</v>
      </c>
      <c r="J30" s="165">
        <v>586630</v>
      </c>
      <c r="K30" s="165">
        <v>509111.1700000001</v>
      </c>
      <c r="L30" s="165">
        <v>550437.83000000007</v>
      </c>
      <c r="M30" s="165">
        <v>555604</v>
      </c>
      <c r="N30" s="172">
        <f t="shared" si="4"/>
        <v>6597864.3999999994</v>
      </c>
    </row>
    <row r="31" spans="1:16" x14ac:dyDescent="0.3">
      <c r="A31" s="150">
        <v>2022</v>
      </c>
      <c r="B31" s="165">
        <v>604860.50000000012</v>
      </c>
      <c r="C31" s="165">
        <v>550327.78</v>
      </c>
      <c r="D31" s="165">
        <v>533936</v>
      </c>
      <c r="E31" s="165">
        <v>543358.2420543601</v>
      </c>
      <c r="F31" s="165">
        <v>485655.20820712444</v>
      </c>
      <c r="G31" s="165">
        <v>441517.64051646437</v>
      </c>
      <c r="H31" s="165">
        <v>671025.04358692328</v>
      </c>
      <c r="I31" s="165">
        <v>480146.19561354653</v>
      </c>
      <c r="J31" s="165">
        <v>600221.14553400013</v>
      </c>
      <c r="K31" s="165">
        <v>502126.96824497601</v>
      </c>
      <c r="L31" s="165">
        <v>509309.18559286528</v>
      </c>
      <c r="M31" s="165">
        <v>515359.68922459369</v>
      </c>
      <c r="N31" s="172">
        <f t="shared" si="4"/>
        <v>6437843.5985748544</v>
      </c>
    </row>
    <row r="32" spans="1:16" x14ac:dyDescent="0.3">
      <c r="A32" s="150">
        <v>2023</v>
      </c>
      <c r="B32" s="203">
        <v>660164.27456249716</v>
      </c>
      <c r="C32" s="203">
        <v>468502.39923671843</v>
      </c>
      <c r="D32" s="203">
        <v>539710.42572420649</v>
      </c>
      <c r="E32" s="203">
        <v>456908.05</v>
      </c>
      <c r="F32" s="203">
        <v>550602.02615436714</v>
      </c>
      <c r="G32" s="203">
        <v>529734.22216054169</v>
      </c>
      <c r="H32" s="203">
        <v>574443.75942193076</v>
      </c>
      <c r="I32" s="203">
        <v>537486.32345842698</v>
      </c>
      <c r="J32" s="203">
        <v>537319.41255659738</v>
      </c>
      <c r="K32" s="203">
        <v>498667.93012048106</v>
      </c>
      <c r="L32" s="203">
        <v>488363.64979871042</v>
      </c>
      <c r="M32" s="203">
        <v>481106.44545954227</v>
      </c>
      <c r="N32" s="172">
        <f t="shared" si="4"/>
        <v>6323008.918654019</v>
      </c>
    </row>
    <row r="33" spans="1:16" x14ac:dyDescent="0.3">
      <c r="A33" s="150">
        <v>2024</v>
      </c>
      <c r="B33" s="203">
        <f>[1]VIDRE!C45</f>
        <v>685699</v>
      </c>
      <c r="C33" s="203">
        <f>[1]VIDRE!D45</f>
        <v>503528.74415745976</v>
      </c>
      <c r="D33" s="203">
        <f>[1]VIDRE!E45</f>
        <v>483828.87714804255</v>
      </c>
      <c r="E33" s="203">
        <f>[1]VIDRE!F45</f>
        <v>492050.7024140181</v>
      </c>
      <c r="F33" s="203">
        <f>[1]VIDRE!G45</f>
        <v>596226.00593199686</v>
      </c>
      <c r="G33" s="203">
        <f>[1]VIDRE!H45</f>
        <v>422817.35371711</v>
      </c>
      <c r="H33" s="203">
        <f>[1]VIDRE!I45</f>
        <v>627074.8100869857</v>
      </c>
      <c r="I33" s="203">
        <f>[1]VIDRE!J45</f>
        <v>529793.34749208495</v>
      </c>
      <c r="J33" s="203">
        <f>[1]VIDRE!K45</f>
        <v>518607.3829314856</v>
      </c>
      <c r="K33" s="203">
        <f>[1]VIDRE!L45</f>
        <v>521290.07459523674</v>
      </c>
      <c r="L33" s="203">
        <f>[1]VIDRE!M45</f>
        <v>482326.62165917282</v>
      </c>
      <c r="M33" s="203">
        <f>[1]VIDRE!N45</f>
        <v>519417.4757445365</v>
      </c>
      <c r="N33" s="172">
        <f t="shared" si="4"/>
        <v>6382660.3958781296</v>
      </c>
    </row>
    <row r="34" spans="1:16" x14ac:dyDescent="0.3">
      <c r="A34" s="150">
        <v>2025</v>
      </c>
      <c r="B34" s="165">
        <f>VIDRE!C47</f>
        <v>678870.92414032819</v>
      </c>
      <c r="C34" s="165">
        <f>VIDRE!D47</f>
        <v>457564.99433619593</v>
      </c>
      <c r="D34" s="165">
        <f>VIDRE!E47</f>
        <v>534449.03721973579</v>
      </c>
      <c r="E34" s="165">
        <f>VIDRE!F47</f>
        <v>562068.92207455134</v>
      </c>
      <c r="F34" s="165">
        <f>VIDRE!G47</f>
        <v>563212.39805905509</v>
      </c>
      <c r="G34" s="165">
        <f>VIDRE!H47</f>
        <v>526003.87580179051</v>
      </c>
      <c r="H34" s="165">
        <f>VIDRE!I47</f>
        <v>677360.50715669745</v>
      </c>
      <c r="I34" s="165">
        <f>VIDRE!J47</f>
        <v>509782.53805731802</v>
      </c>
      <c r="J34" s="165">
        <f>VIDRE!K47</f>
        <v>608816.95132188848</v>
      </c>
      <c r="K34" s="165">
        <f>VIDRE!L47</f>
        <v>591189.63905611064</v>
      </c>
      <c r="L34" s="165">
        <f>VIDRE!M47</f>
        <v>542245.47695724654</v>
      </c>
      <c r="M34" s="165">
        <f>VIDRE!N47</f>
        <v>630286.74893478642</v>
      </c>
      <c r="N34" s="172">
        <f t="shared" si="4"/>
        <v>6881852.0131157059</v>
      </c>
      <c r="P34" s="2"/>
    </row>
    <row r="35" spans="1:16" x14ac:dyDescent="0.3">
      <c r="A35" s="175" t="s">
        <v>72</v>
      </c>
      <c r="B35" s="169">
        <f>(B34/B33)-1</f>
        <v>-9.9578326053731958E-3</v>
      </c>
      <c r="C35" s="169">
        <f t="shared" ref="C35:N35" si="5">(C34/C33)-1</f>
        <v>-9.1283269037944703E-2</v>
      </c>
      <c r="D35" s="169">
        <f t="shared" si="5"/>
        <v>0.10462409844173992</v>
      </c>
      <c r="E35" s="169">
        <f t="shared" si="5"/>
        <v>0.14229879017959202</v>
      </c>
      <c r="F35" s="169">
        <f t="shared" si="5"/>
        <v>-5.5370962595528206E-2</v>
      </c>
      <c r="G35" s="169">
        <f t="shared" si="5"/>
        <v>0.24404514426273627</v>
      </c>
      <c r="H35" s="169">
        <f t="shared" si="5"/>
        <v>8.0190905870922036E-2</v>
      </c>
      <c r="I35" s="169">
        <f t="shared" si="5"/>
        <v>-3.7770971510860507E-2</v>
      </c>
      <c r="J35" s="169">
        <f t="shared" si="5"/>
        <v>0.17394578511490399</v>
      </c>
      <c r="K35" s="169">
        <f t="shared" si="5"/>
        <v>0.13408957482098316</v>
      </c>
      <c r="L35" s="169">
        <f t="shared" si="5"/>
        <v>0.12422879560733491</v>
      </c>
      <c r="M35" s="169">
        <f t="shared" si="5"/>
        <v>0.21344925492029154</v>
      </c>
      <c r="N35" s="169">
        <f t="shared" si="5"/>
        <v>7.8210587165181256E-2</v>
      </c>
    </row>
    <row r="36" spans="1:16" x14ac:dyDescent="0.3">
      <c r="A36" s="150" t="s">
        <v>65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  <row r="37" spans="1:16" x14ac:dyDescent="0.3">
      <c r="A37" s="150">
        <v>2017</v>
      </c>
      <c r="B37" s="151">
        <v>375440.00000000006</v>
      </c>
      <c r="C37" s="152">
        <v>429180</v>
      </c>
      <c r="D37" s="152">
        <v>526579.5</v>
      </c>
      <c r="E37" s="152">
        <v>523220</v>
      </c>
      <c r="F37" s="152">
        <v>556680</v>
      </c>
      <c r="G37" s="152">
        <v>530059.36</v>
      </c>
      <c r="H37" s="152">
        <v>540060</v>
      </c>
      <c r="I37" s="152">
        <v>490059.99999999994</v>
      </c>
      <c r="J37" s="152">
        <v>470480</v>
      </c>
      <c r="K37" s="152">
        <v>478960</v>
      </c>
      <c r="L37" s="152">
        <v>456300</v>
      </c>
      <c r="M37" s="152">
        <v>435505.00000000006</v>
      </c>
      <c r="N37" s="171">
        <f t="shared" ref="N37:N43" si="6">SUM(B37:M37)</f>
        <v>5812523.8599999994</v>
      </c>
    </row>
    <row r="38" spans="1:16" x14ac:dyDescent="0.3">
      <c r="A38" s="150">
        <v>2018</v>
      </c>
      <c r="B38" s="167">
        <v>441840</v>
      </c>
      <c r="C38" s="168">
        <v>373740.01</v>
      </c>
      <c r="D38" s="168">
        <v>483000</v>
      </c>
      <c r="E38" s="168">
        <v>516380</v>
      </c>
      <c r="F38" s="168">
        <v>545080.01</v>
      </c>
      <c r="G38" s="168">
        <v>526860</v>
      </c>
      <c r="H38" s="168">
        <v>519200</v>
      </c>
      <c r="I38" s="168">
        <v>484920.00000000006</v>
      </c>
      <c r="J38" s="168">
        <v>466960</v>
      </c>
      <c r="K38" s="168">
        <v>461940</v>
      </c>
      <c r="L38" s="168">
        <v>434380.00000000006</v>
      </c>
      <c r="M38" s="168">
        <v>455420.01</v>
      </c>
      <c r="N38" s="174">
        <f t="shared" si="6"/>
        <v>5709720.0299999993</v>
      </c>
    </row>
    <row r="39" spans="1:16" x14ac:dyDescent="0.3">
      <c r="A39" s="150">
        <v>2019</v>
      </c>
      <c r="B39" s="160">
        <v>405240</v>
      </c>
      <c r="C39" s="161">
        <v>382840</v>
      </c>
      <c r="D39" s="161">
        <v>437290</v>
      </c>
      <c r="E39" s="161">
        <v>452979.99</v>
      </c>
      <c r="F39" s="161">
        <v>513380</v>
      </c>
      <c r="G39" s="161">
        <v>485940.01</v>
      </c>
      <c r="H39" s="161">
        <v>532980.03</v>
      </c>
      <c r="I39" s="161">
        <v>474860</v>
      </c>
      <c r="J39" s="161">
        <v>485100</v>
      </c>
      <c r="K39" s="161">
        <v>472620</v>
      </c>
      <c r="L39" s="161">
        <v>436300</v>
      </c>
      <c r="M39" s="161">
        <v>479600.01</v>
      </c>
      <c r="N39" s="173">
        <f t="shared" si="6"/>
        <v>5559130.04</v>
      </c>
    </row>
    <row r="40" spans="1:16" x14ac:dyDescent="0.3">
      <c r="A40" s="150">
        <v>2020</v>
      </c>
      <c r="B40" s="165">
        <v>440780.04</v>
      </c>
      <c r="C40" s="165">
        <v>433039.99</v>
      </c>
      <c r="D40" s="165">
        <v>478840</v>
      </c>
      <c r="E40" s="165">
        <v>534160</v>
      </c>
      <c r="F40" s="165">
        <v>574699.99999999988</v>
      </c>
      <c r="G40" s="165">
        <v>578519.99999999988</v>
      </c>
      <c r="H40" s="165">
        <v>560240.01000000013</v>
      </c>
      <c r="I40" s="165">
        <v>538654</v>
      </c>
      <c r="J40" s="165">
        <v>508699.99</v>
      </c>
      <c r="K40" s="165">
        <v>486720</v>
      </c>
      <c r="L40" s="165">
        <v>479620</v>
      </c>
      <c r="M40" s="165">
        <v>459880</v>
      </c>
      <c r="N40" s="172">
        <f t="shared" si="6"/>
        <v>6073854.0300000003</v>
      </c>
    </row>
    <row r="41" spans="1:16" x14ac:dyDescent="0.3">
      <c r="A41" s="150">
        <v>2021</v>
      </c>
      <c r="B41" s="165">
        <v>430299.99999999994</v>
      </c>
      <c r="C41" s="165">
        <v>424100</v>
      </c>
      <c r="D41" s="165">
        <v>513779.99</v>
      </c>
      <c r="E41" s="165">
        <v>507720</v>
      </c>
      <c r="F41" s="165">
        <v>571600.01</v>
      </c>
      <c r="G41" s="165">
        <v>545060</v>
      </c>
      <c r="H41" s="165">
        <v>514319.99</v>
      </c>
      <c r="I41" s="165">
        <v>483699.99</v>
      </c>
      <c r="J41" s="165">
        <v>476529.99999999994</v>
      </c>
      <c r="K41" s="165">
        <v>495819.99999999994</v>
      </c>
      <c r="L41" s="165">
        <v>492960</v>
      </c>
      <c r="M41" s="165">
        <v>491620</v>
      </c>
      <c r="N41" s="172">
        <f t="shared" si="6"/>
        <v>5947509.9800000004</v>
      </c>
    </row>
    <row r="42" spans="1:16" x14ac:dyDescent="0.3">
      <c r="A42" s="150">
        <v>2022</v>
      </c>
      <c r="B42" s="165">
        <v>467460.01</v>
      </c>
      <c r="C42" s="165">
        <v>458800</v>
      </c>
      <c r="D42" s="165">
        <v>511459</v>
      </c>
      <c r="E42" s="165">
        <v>563520</v>
      </c>
      <c r="F42" s="165">
        <v>639760</v>
      </c>
      <c r="G42" s="165">
        <v>575660</v>
      </c>
      <c r="H42" s="165">
        <v>591420</v>
      </c>
      <c r="I42" s="165">
        <v>625700</v>
      </c>
      <c r="J42" s="165">
        <v>643319.99999829999</v>
      </c>
      <c r="K42" s="165">
        <v>636139.99999999988</v>
      </c>
      <c r="L42" s="165">
        <v>631280</v>
      </c>
      <c r="M42" s="165">
        <v>637840</v>
      </c>
      <c r="N42" s="172">
        <f t="shared" si="6"/>
        <v>6982359.0099983001</v>
      </c>
    </row>
    <row r="43" spans="1:16" x14ac:dyDescent="0.3">
      <c r="A43" s="150">
        <v>2023</v>
      </c>
      <c r="B43" s="203">
        <v>615080</v>
      </c>
      <c r="C43" s="203">
        <v>545720</v>
      </c>
      <c r="D43" s="203">
        <v>640960</v>
      </c>
      <c r="E43" s="203">
        <v>592460</v>
      </c>
      <c r="F43" s="203">
        <v>691820</v>
      </c>
      <c r="G43" s="203">
        <v>701700.00000000012</v>
      </c>
      <c r="H43" s="203">
        <v>679940</v>
      </c>
      <c r="I43" s="203">
        <v>597460</v>
      </c>
      <c r="J43" s="203">
        <v>643780</v>
      </c>
      <c r="K43" s="203">
        <v>627800</v>
      </c>
      <c r="L43" s="203">
        <v>599000</v>
      </c>
      <c r="M43" s="203">
        <v>602039.99</v>
      </c>
      <c r="N43" s="172">
        <f t="shared" si="6"/>
        <v>7537759.9900000002</v>
      </c>
    </row>
    <row r="44" spans="1:16" x14ac:dyDescent="0.3">
      <c r="A44" s="150">
        <v>2024</v>
      </c>
      <c r="B44" s="203">
        <f>[1]FORM!C44</f>
        <v>619620</v>
      </c>
      <c r="C44" s="203">
        <f>[1]FORM!D44</f>
        <v>572500</v>
      </c>
      <c r="D44" s="203">
        <f>[1]FORM!E44</f>
        <v>627560</v>
      </c>
      <c r="E44" s="203">
        <f>[1]FORM!F44</f>
        <v>671040.00000000012</v>
      </c>
      <c r="F44" s="203">
        <f>[1]FORM!G44</f>
        <v>812480</v>
      </c>
      <c r="G44" s="203">
        <f>[1]FORM!H44</f>
        <v>802120</v>
      </c>
      <c r="H44" s="203">
        <f>[1]FORM!I44</f>
        <v>840360</v>
      </c>
      <c r="I44" s="203">
        <f>[1]FORM!J44</f>
        <v>750200</v>
      </c>
      <c r="J44" s="203">
        <f>[1]FORM!K44</f>
        <v>771160</v>
      </c>
      <c r="K44" s="203">
        <f>[1]FORM!L44</f>
        <v>807020</v>
      </c>
      <c r="L44" s="203">
        <f>[1]FORM!M44</f>
        <v>787960</v>
      </c>
      <c r="M44" s="203">
        <f>[1]FORM!N44</f>
        <v>803720</v>
      </c>
      <c r="N44" s="172">
        <f>SUM(B44:M44)</f>
        <v>8865740</v>
      </c>
    </row>
    <row r="45" spans="1:16" x14ac:dyDescent="0.3">
      <c r="A45" s="150">
        <v>2025</v>
      </c>
      <c r="B45" s="165">
        <f>FORM!C46</f>
        <v>832940</v>
      </c>
      <c r="C45" s="165">
        <f>FORM!D46</f>
        <v>797700</v>
      </c>
      <c r="D45" s="165">
        <f>FORM!E46</f>
        <v>984400.00000000012</v>
      </c>
      <c r="E45" s="165">
        <f>FORM!F46</f>
        <v>1065010</v>
      </c>
      <c r="F45" s="165">
        <f>FORM!G46</f>
        <v>1187000</v>
      </c>
      <c r="G45" s="165">
        <f>FORM!H46</f>
        <v>1123899.9999999998</v>
      </c>
      <c r="H45" s="165">
        <f>FORM!I46</f>
        <v>1169900</v>
      </c>
      <c r="I45" s="165">
        <f>FORM!J46</f>
        <v>1068420</v>
      </c>
      <c r="J45" s="165">
        <f>FORM!K46</f>
        <v>1421680</v>
      </c>
      <c r="K45" s="165">
        <f>FORM!L46</f>
        <v>1438500.0000000002</v>
      </c>
      <c r="L45" s="165">
        <f>FORM!M46</f>
        <v>1342360</v>
      </c>
      <c r="M45" s="165">
        <f>FORM!N46</f>
        <v>1475180</v>
      </c>
      <c r="N45" s="172">
        <f>SUM(B45:M45)</f>
        <v>13906990</v>
      </c>
      <c r="P45" s="2"/>
    </row>
    <row r="46" spans="1:16" x14ac:dyDescent="0.3">
      <c r="A46" s="175" t="s">
        <v>72</v>
      </c>
      <c r="B46" s="169">
        <f>(B45/B44)-1</f>
        <v>0.34427552370807923</v>
      </c>
      <c r="C46" s="169">
        <f t="shared" ref="C46:N46" si="7">(C45/C44)-1</f>
        <v>0.39336244541484722</v>
      </c>
      <c r="D46" s="169">
        <f t="shared" si="7"/>
        <v>0.56861495315189003</v>
      </c>
      <c r="E46" s="169">
        <f t="shared" si="7"/>
        <v>0.58710360038149711</v>
      </c>
      <c r="F46" s="169">
        <f t="shared" si="7"/>
        <v>0.46095903899172908</v>
      </c>
      <c r="G46" s="169">
        <f t="shared" si="7"/>
        <v>0.40116192090958935</v>
      </c>
      <c r="H46" s="169">
        <f t="shared" si="7"/>
        <v>0.39214146318244558</v>
      </c>
      <c r="I46" s="169">
        <f t="shared" si="7"/>
        <v>0.42418021860837118</v>
      </c>
      <c r="J46" s="169">
        <f t="shared" si="7"/>
        <v>0.84356035064059331</v>
      </c>
      <c r="K46" s="169">
        <f t="shared" si="7"/>
        <v>0.78248370548437496</v>
      </c>
      <c r="L46" s="169">
        <f t="shared" si="7"/>
        <v>0.70358901467079549</v>
      </c>
      <c r="M46" s="169">
        <f t="shared" si="7"/>
        <v>0.83544020305579059</v>
      </c>
      <c r="N46" s="169">
        <f t="shared" si="7"/>
        <v>0.56862145743051351</v>
      </c>
    </row>
    <row r="47" spans="1:16" x14ac:dyDescent="0.3">
      <c r="A47" s="150" t="s">
        <v>64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</row>
    <row r="48" spans="1:16" x14ac:dyDescent="0.3">
      <c r="A48" s="150">
        <v>2017</v>
      </c>
      <c r="B48" s="151">
        <v>1145400</v>
      </c>
      <c r="C48" s="152">
        <v>1152059</v>
      </c>
      <c r="D48" s="152">
        <v>1346220</v>
      </c>
      <c r="E48" s="152">
        <v>1301060</v>
      </c>
      <c r="F48" s="152">
        <v>1422680</v>
      </c>
      <c r="G48" s="152">
        <v>1347480</v>
      </c>
      <c r="H48" s="152">
        <v>1438600</v>
      </c>
      <c r="I48" s="152">
        <v>1317630</v>
      </c>
      <c r="J48" s="152">
        <v>1332640</v>
      </c>
      <c r="K48" s="152">
        <v>1303060</v>
      </c>
      <c r="L48" s="152">
        <v>1248300</v>
      </c>
      <c r="M48" s="152">
        <v>1281600</v>
      </c>
      <c r="N48" s="171">
        <f t="shared" ref="N48:N56" si="8">SUM(B48:M48)</f>
        <v>15636729</v>
      </c>
    </row>
    <row r="49" spans="1:16" x14ac:dyDescent="0.3">
      <c r="A49" s="150">
        <v>2018</v>
      </c>
      <c r="B49" s="151">
        <v>1345359</v>
      </c>
      <c r="C49" s="152">
        <v>1082860</v>
      </c>
      <c r="D49" s="152">
        <v>1333560</v>
      </c>
      <c r="E49" s="152">
        <v>1294260</v>
      </c>
      <c r="F49" s="152">
        <v>1317200</v>
      </c>
      <c r="G49" s="152">
        <v>1336220</v>
      </c>
      <c r="H49" s="152">
        <v>1378020</v>
      </c>
      <c r="I49" s="152">
        <v>1325839</v>
      </c>
      <c r="J49" s="152">
        <v>1244100</v>
      </c>
      <c r="K49" s="152">
        <v>1327400</v>
      </c>
      <c r="L49" s="152">
        <v>1140760</v>
      </c>
      <c r="M49" s="152">
        <v>1115400</v>
      </c>
      <c r="N49" s="171">
        <f t="shared" si="8"/>
        <v>15240978</v>
      </c>
    </row>
    <row r="50" spans="1:16" x14ac:dyDescent="0.3">
      <c r="A50" s="150">
        <v>2019</v>
      </c>
      <c r="B50" s="160">
        <v>1037280.0100000001</v>
      </c>
      <c r="C50" s="161">
        <v>988299</v>
      </c>
      <c r="D50" s="161">
        <v>1061900</v>
      </c>
      <c r="E50" s="161">
        <v>1040420</v>
      </c>
      <c r="F50" s="161">
        <v>1131120</v>
      </c>
      <c r="G50" s="161">
        <v>1104280</v>
      </c>
      <c r="H50" s="161">
        <v>1196720</v>
      </c>
      <c r="I50" s="161">
        <v>1076958.8199999998</v>
      </c>
      <c r="J50" s="161">
        <v>1075740</v>
      </c>
      <c r="K50" s="161">
        <v>1041840</v>
      </c>
      <c r="L50" s="161">
        <v>1021720</v>
      </c>
      <c r="M50" s="161">
        <v>1090399.99</v>
      </c>
      <c r="N50" s="173">
        <f t="shared" si="8"/>
        <v>12866677.82</v>
      </c>
    </row>
    <row r="51" spans="1:16" x14ac:dyDescent="0.3">
      <c r="A51" s="150">
        <v>2020</v>
      </c>
      <c r="B51" s="165">
        <v>1107820</v>
      </c>
      <c r="C51" s="165">
        <v>987120</v>
      </c>
      <c r="D51" s="165">
        <v>1097660</v>
      </c>
      <c r="E51" s="165">
        <v>1195580</v>
      </c>
      <c r="F51" s="165">
        <v>1236660</v>
      </c>
      <c r="G51" s="165">
        <v>1260060.1000000001</v>
      </c>
      <c r="H51" s="165">
        <v>1224420</v>
      </c>
      <c r="I51" s="165">
        <v>1162340</v>
      </c>
      <c r="J51" s="165">
        <v>1103480</v>
      </c>
      <c r="K51" s="165">
        <v>1114620</v>
      </c>
      <c r="L51" s="165">
        <v>1091280</v>
      </c>
      <c r="M51" s="165">
        <v>1113780</v>
      </c>
      <c r="N51" s="172">
        <f t="shared" si="8"/>
        <v>13694820.1</v>
      </c>
    </row>
    <row r="52" spans="1:16" x14ac:dyDescent="0.3">
      <c r="A52" s="150">
        <v>2021</v>
      </c>
      <c r="B52" s="165">
        <v>1082420</v>
      </c>
      <c r="C52" s="165">
        <v>984360.01</v>
      </c>
      <c r="D52" s="165">
        <v>1175640</v>
      </c>
      <c r="E52" s="165">
        <v>1120218</v>
      </c>
      <c r="F52" s="165">
        <v>1237280</v>
      </c>
      <c r="G52" s="165">
        <v>1206140</v>
      </c>
      <c r="H52" s="165">
        <v>1204900</v>
      </c>
      <c r="I52" s="165">
        <v>1124120</v>
      </c>
      <c r="J52" s="165">
        <v>1116260</v>
      </c>
      <c r="K52" s="165">
        <v>1399540</v>
      </c>
      <c r="L52" s="165">
        <v>1390460</v>
      </c>
      <c r="M52" s="165">
        <v>1427900</v>
      </c>
      <c r="N52" s="172">
        <f t="shared" si="8"/>
        <v>14469238.01</v>
      </c>
    </row>
    <row r="53" spans="1:16" x14ac:dyDescent="0.3">
      <c r="A53" s="150">
        <v>2022</v>
      </c>
      <c r="B53" s="165">
        <v>1510980</v>
      </c>
      <c r="C53" s="165">
        <v>1449720</v>
      </c>
      <c r="D53" s="165">
        <v>1593500</v>
      </c>
      <c r="E53" s="165">
        <v>1681840</v>
      </c>
      <c r="F53" s="165">
        <v>1777689</v>
      </c>
      <c r="G53" s="165">
        <v>1715320</v>
      </c>
      <c r="H53" s="165">
        <v>1554620.0000000002</v>
      </c>
      <c r="I53" s="165">
        <v>1382620</v>
      </c>
      <c r="J53" s="165">
        <v>1281300</v>
      </c>
      <c r="K53" s="165">
        <v>1226720</v>
      </c>
      <c r="L53" s="165">
        <v>1134240</v>
      </c>
      <c r="M53" s="165">
        <v>1222000</v>
      </c>
      <c r="N53" s="172">
        <f t="shared" si="8"/>
        <v>17530549</v>
      </c>
    </row>
    <row r="54" spans="1:16" x14ac:dyDescent="0.3">
      <c r="A54" s="150">
        <v>2023</v>
      </c>
      <c r="B54" s="203">
        <v>1177580</v>
      </c>
      <c r="C54" s="203">
        <v>1072600</v>
      </c>
      <c r="D54" s="203">
        <v>1227020</v>
      </c>
      <c r="E54" s="203">
        <v>1148640</v>
      </c>
      <c r="F54" s="203">
        <v>1283280</v>
      </c>
      <c r="G54" s="203">
        <v>1265250</v>
      </c>
      <c r="H54" s="203">
        <v>1291600</v>
      </c>
      <c r="I54" s="203">
        <v>1188620</v>
      </c>
      <c r="J54" s="203">
        <v>1185320</v>
      </c>
      <c r="K54" s="203">
        <v>1189380</v>
      </c>
      <c r="L54" s="203">
        <v>1139720</v>
      </c>
      <c r="M54" s="203">
        <v>1140420</v>
      </c>
      <c r="N54" s="172">
        <f t="shared" si="8"/>
        <v>14309430</v>
      </c>
    </row>
    <row r="55" spans="1:16" x14ac:dyDescent="0.3">
      <c r="A55" s="150">
        <v>2024</v>
      </c>
      <c r="B55" s="203">
        <f>[1]RMO!C44</f>
        <v>1230010</v>
      </c>
      <c r="C55" s="203">
        <f>[1]RMO!D44</f>
        <v>1109880</v>
      </c>
      <c r="D55" s="203">
        <f>[1]RMO!E44</f>
        <v>1208180</v>
      </c>
      <c r="E55" s="203">
        <f>[1]RMO!F44</f>
        <v>1305440</v>
      </c>
      <c r="F55" s="203">
        <f>[1]RMO!G44</f>
        <v>1656680</v>
      </c>
      <c r="G55" s="203">
        <f>[1]RMO!H44</f>
        <v>1749380</v>
      </c>
      <c r="H55" s="203">
        <f>[1]RMO!I44</f>
        <v>1796260</v>
      </c>
      <c r="I55" s="203">
        <f>[1]RMO!J44</f>
        <v>1606220</v>
      </c>
      <c r="J55" s="203">
        <f>[1]RMO!K44</f>
        <v>1601260</v>
      </c>
      <c r="K55" s="203">
        <f>[1]RMO!L44</f>
        <v>1563480</v>
      </c>
      <c r="L55" s="203">
        <f>[1]RMO!M44</f>
        <v>1480060</v>
      </c>
      <c r="M55" s="203">
        <f>[1]RMO!N44</f>
        <v>1485300</v>
      </c>
      <c r="N55" s="172">
        <f t="shared" si="8"/>
        <v>17792150</v>
      </c>
    </row>
    <row r="56" spans="1:16" x14ac:dyDescent="0.3">
      <c r="A56" s="150">
        <v>2025</v>
      </c>
      <c r="B56" s="165">
        <f>RMO!C46</f>
        <v>1619160</v>
      </c>
      <c r="C56" s="165">
        <f>RMO!D46</f>
        <v>1447160.0000000002</v>
      </c>
      <c r="D56" s="165">
        <f>RMO!E46</f>
        <v>2020740.0000000002</v>
      </c>
      <c r="E56" s="165">
        <f>RMO!F46</f>
        <v>2036100</v>
      </c>
      <c r="F56" s="165">
        <f>RMO!G46</f>
        <v>2198860</v>
      </c>
      <c r="G56" s="165">
        <f>RMO!H46</f>
        <v>2089080</v>
      </c>
      <c r="H56" s="165">
        <f>RMO!I46</f>
        <v>2081080</v>
      </c>
      <c r="I56" s="165">
        <f>RMO!J46</f>
        <v>1865200.0000000002</v>
      </c>
      <c r="J56" s="165">
        <f>RMO!K46</f>
        <v>2551280</v>
      </c>
      <c r="K56" s="165">
        <f>RMO!L46</f>
        <v>2682860</v>
      </c>
      <c r="L56" s="165">
        <f>RMO!M46</f>
        <v>2590759.9999999995</v>
      </c>
      <c r="M56" s="165">
        <f>RMO!N46</f>
        <v>2934720</v>
      </c>
      <c r="N56" s="172">
        <f t="shared" si="8"/>
        <v>26117000</v>
      </c>
      <c r="P56" s="2"/>
    </row>
    <row r="57" spans="1:16" x14ac:dyDescent="0.3">
      <c r="A57" s="175" t="s">
        <v>72</v>
      </c>
      <c r="B57" s="169">
        <f>(B56/B55)-1</f>
        <v>0.3163795416297428</v>
      </c>
      <c r="C57" s="169">
        <f t="shared" ref="C57:N57" si="9">(C56/C55)-1</f>
        <v>0.3038887086892279</v>
      </c>
      <c r="D57" s="169">
        <f t="shared" si="9"/>
        <v>0.67254879239848386</v>
      </c>
      <c r="E57" s="169">
        <f t="shared" si="9"/>
        <v>0.55970400784409846</v>
      </c>
      <c r="F57" s="169">
        <f t="shared" si="9"/>
        <v>0.32726899582297131</v>
      </c>
      <c r="G57" s="169">
        <f t="shared" si="9"/>
        <v>0.19418308200619649</v>
      </c>
      <c r="H57" s="169">
        <f t="shared" si="9"/>
        <v>0.15856279157805653</v>
      </c>
      <c r="I57" s="169">
        <f t="shared" si="9"/>
        <v>0.1612356962309025</v>
      </c>
      <c r="J57" s="169">
        <f t="shared" si="9"/>
        <v>0.59329527996702591</v>
      </c>
      <c r="K57" s="169">
        <f t="shared" si="9"/>
        <v>0.71595415355489034</v>
      </c>
      <c r="L57" s="169">
        <f t="shared" si="9"/>
        <v>0.75044254962636625</v>
      </c>
      <c r="M57" s="169">
        <f t="shared" si="9"/>
        <v>0.97584326398707333</v>
      </c>
      <c r="N57" s="169">
        <f t="shared" si="9"/>
        <v>0.46789454900054239</v>
      </c>
    </row>
    <row r="83" spans="3:14" x14ac:dyDescent="0.3">
      <c r="G83" s="170"/>
      <c r="N83"/>
    </row>
    <row r="84" spans="3:14" x14ac:dyDescent="0.3">
      <c r="C84" s="170"/>
      <c r="N84"/>
    </row>
    <row r="85" spans="3:14" x14ac:dyDescent="0.3">
      <c r="C85" s="170"/>
      <c r="N85"/>
    </row>
    <row r="86" spans="3:14" x14ac:dyDescent="0.3">
      <c r="C86" s="170"/>
      <c r="N86"/>
    </row>
    <row r="87" spans="3:14" x14ac:dyDescent="0.3">
      <c r="C87" s="170"/>
      <c r="N87"/>
    </row>
    <row r="88" spans="3:14" x14ac:dyDescent="0.3">
      <c r="C88" s="170"/>
      <c r="N88"/>
    </row>
    <row r="89" spans="3:14" x14ac:dyDescent="0.3">
      <c r="C89" s="170"/>
      <c r="N89"/>
    </row>
    <row r="90" spans="3:14" x14ac:dyDescent="0.3">
      <c r="C90" s="170"/>
      <c r="N90"/>
    </row>
    <row r="91" spans="3:14" x14ac:dyDescent="0.3">
      <c r="C91" s="170"/>
      <c r="N91"/>
    </row>
    <row r="92" spans="3:14" x14ac:dyDescent="0.3">
      <c r="G92" s="170"/>
      <c r="N92"/>
    </row>
  </sheetData>
  <pageMargins left="0.70866141732283472" right="0.70866141732283472" top="0.6692913385826772" bottom="0.55118110236220474" header="0.19685039370078741" footer="0.31496062992125984"/>
  <pageSetup paperSize="9" scale="60" fitToHeight="0" orientation="landscape" r:id="rId1"/>
  <headerFooter>
    <oddHeader>&amp;L&amp;G&amp;C&amp;F&amp;R&amp;G</oddHeader>
    <oddFooter>&amp;L&amp;D&amp;C&amp;A&amp;R&amp;P de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57"/>
  <sheetViews>
    <sheetView showZeros="0" zoomScale="90" zoomScaleNormal="90" workbookViewId="0">
      <pane xSplit="2" topLeftCell="C1" activePane="topRight" state="frozen"/>
      <selection activeCell="B45" sqref="B45"/>
      <selection pane="topRight" activeCell="T19" sqref="T19"/>
    </sheetView>
  </sheetViews>
  <sheetFormatPr baseColWidth="10" defaultColWidth="11.44140625" defaultRowHeight="14.4" x14ac:dyDescent="0.3"/>
  <cols>
    <col min="1" max="1" width="5.6640625" style="3" customWidth="1"/>
    <col min="2" max="2" width="26.6640625" style="3" customWidth="1"/>
    <col min="3" max="6" width="11.44140625" style="2"/>
    <col min="7" max="10" width="11.44140625" style="2" customWidth="1"/>
    <col min="11" max="11" width="11.6640625" style="2" customWidth="1"/>
    <col min="12" max="12" width="11.44140625" style="2" customWidth="1"/>
    <col min="13" max="13" width="12.5546875" style="2" customWidth="1"/>
    <col min="14" max="14" width="12.33203125" style="2" customWidth="1"/>
    <col min="15" max="15" width="11.44140625" style="2"/>
    <col min="16" max="16384" width="11.44140625" style="3"/>
  </cols>
  <sheetData>
    <row r="2" spans="1:22" ht="15.6" x14ac:dyDescent="0.3">
      <c r="B2" s="1" t="s">
        <v>73</v>
      </c>
    </row>
    <row r="3" spans="1:22" ht="15" thickBot="1" x14ac:dyDescent="0.35">
      <c r="C3" s="4" t="s">
        <v>67</v>
      </c>
      <c r="Q3"/>
      <c r="R3"/>
      <c r="S3"/>
      <c r="T3"/>
      <c r="U3"/>
      <c r="V3"/>
    </row>
    <row r="4" spans="1:22" ht="15" thickBot="1" x14ac:dyDescent="0.35">
      <c r="A4" s="8" t="s">
        <v>59</v>
      </c>
      <c r="B4" s="18" t="s">
        <v>57</v>
      </c>
      <c r="C4" s="37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32</v>
      </c>
      <c r="J4" s="6" t="s">
        <v>33</v>
      </c>
      <c r="K4" s="6" t="s">
        <v>34</v>
      </c>
      <c r="L4" s="6" t="s">
        <v>35</v>
      </c>
      <c r="M4" s="6" t="s">
        <v>36</v>
      </c>
      <c r="N4" s="33" t="s">
        <v>37</v>
      </c>
      <c r="O4" s="8" t="s">
        <v>38</v>
      </c>
      <c r="Q4"/>
      <c r="R4"/>
      <c r="S4"/>
      <c r="T4"/>
      <c r="U4"/>
      <c r="V4"/>
    </row>
    <row r="5" spans="1:22" x14ac:dyDescent="0.3">
      <c r="A5" s="35">
        <v>1</v>
      </c>
      <c r="B5" s="40" t="s">
        <v>39</v>
      </c>
      <c r="C5" s="38">
        <v>19811.861111163242</v>
      </c>
      <c r="D5" s="30">
        <v>18029.806690114587</v>
      </c>
      <c r="E5" s="30">
        <v>17426.061658771338</v>
      </c>
      <c r="F5" s="30">
        <v>19981.183839207326</v>
      </c>
      <c r="G5" s="10">
        <v>19281.334156040037</v>
      </c>
      <c r="H5" s="10">
        <v>19274.444047770834</v>
      </c>
      <c r="I5" s="30">
        <v>22517.761518400464</v>
      </c>
      <c r="J5" s="10">
        <v>17829.365645046331</v>
      </c>
      <c r="K5" s="30">
        <v>25138.010678871087</v>
      </c>
      <c r="L5" s="30">
        <v>23300.941382941382</v>
      </c>
      <c r="M5" s="30">
        <v>14723.034391534398</v>
      </c>
      <c r="N5" s="2">
        <v>23098.074638393147</v>
      </c>
      <c r="O5" s="163">
        <f>SUM(Tabla2[[#This Row],[Gener]:[Desembre]])</f>
        <v>240411.87975825422</v>
      </c>
      <c r="Q5" s="193"/>
      <c r="R5" s="193"/>
      <c r="S5" s="193"/>
      <c r="T5" s="193"/>
      <c r="U5" s="193"/>
      <c r="V5"/>
    </row>
    <row r="6" spans="1:22" x14ac:dyDescent="0.3">
      <c r="A6" s="12">
        <v>2</v>
      </c>
      <c r="B6" s="41" t="s">
        <v>0</v>
      </c>
      <c r="C6" s="157">
        <v>15244.405968191506</v>
      </c>
      <c r="D6" s="10">
        <v>12102.162962962964</v>
      </c>
      <c r="E6" s="10">
        <v>13251.831012776856</v>
      </c>
      <c r="F6" s="10">
        <v>16148.569537725149</v>
      </c>
      <c r="G6" s="10">
        <v>15560.72521603556</v>
      </c>
      <c r="H6" s="10">
        <v>13373.430053817152</v>
      </c>
      <c r="I6" s="10">
        <v>18958.452380952382</v>
      </c>
      <c r="J6" s="10">
        <v>13900</v>
      </c>
      <c r="K6" s="30">
        <v>15160</v>
      </c>
      <c r="L6" s="30">
        <v>15111.674365025425</v>
      </c>
      <c r="M6" s="30">
        <v>12913.241076830007</v>
      </c>
      <c r="N6" s="29">
        <v>14400</v>
      </c>
      <c r="O6" s="163">
        <f>SUM(Tabla2[[#This Row],[Gener]:[Desembre]])</f>
        <v>176124.492574317</v>
      </c>
      <c r="Q6" s="233"/>
      <c r="R6" s="193"/>
      <c r="S6" s="193"/>
      <c r="T6" s="193"/>
      <c r="U6" s="193"/>
      <c r="V6"/>
    </row>
    <row r="7" spans="1:22" x14ac:dyDescent="0.3">
      <c r="A7" s="12">
        <v>3</v>
      </c>
      <c r="B7" s="41" t="s">
        <v>1</v>
      </c>
      <c r="C7" s="157">
        <v>54678.740281077822</v>
      </c>
      <c r="D7" s="10">
        <v>43739.69225011894</v>
      </c>
      <c r="E7" s="10">
        <v>55496.122577923532</v>
      </c>
      <c r="F7" s="10">
        <v>50719.77318893584</v>
      </c>
      <c r="G7" s="10">
        <v>45511.646915377685</v>
      </c>
      <c r="H7" s="10">
        <v>49105.420303946979</v>
      </c>
      <c r="I7" s="10">
        <v>54788.548008989565</v>
      </c>
      <c r="J7" s="10">
        <v>45665.988753466016</v>
      </c>
      <c r="K7" s="30">
        <v>53418.983987101732</v>
      </c>
      <c r="L7" s="30">
        <v>58849.947462596901</v>
      </c>
      <c r="M7" s="30">
        <v>51484.5145741413</v>
      </c>
      <c r="N7" s="29">
        <f>51908.0891160534+1039.18</f>
        <v>52947.269116053401</v>
      </c>
      <c r="O7" s="163">
        <f>SUM(Tabla2[[#This Row],[Gener]:[Desembre]])</f>
        <v>616406.64741972974</v>
      </c>
      <c r="Q7" s="303"/>
      <c r="R7" s="193"/>
      <c r="S7" s="193"/>
      <c r="T7" s="193"/>
      <c r="U7" s="193"/>
      <c r="V7"/>
    </row>
    <row r="8" spans="1:22" x14ac:dyDescent="0.3">
      <c r="A8" s="12">
        <v>4</v>
      </c>
      <c r="B8" s="41" t="s">
        <v>2</v>
      </c>
      <c r="C8" s="157">
        <v>1044.842406431248</v>
      </c>
      <c r="D8" s="10">
        <v>958.8819345661459</v>
      </c>
      <c r="E8" s="10">
        <v>1107.329827754744</v>
      </c>
      <c r="F8" s="10">
        <v>1444.5051037733972</v>
      </c>
      <c r="G8" s="10">
        <v>1060.9556294262179</v>
      </c>
      <c r="H8" s="10">
        <v>1188.7001287001281</v>
      </c>
      <c r="I8" s="10">
        <v>1776.885516745981</v>
      </c>
      <c r="J8" s="10">
        <v>1330.3022914335829</v>
      </c>
      <c r="K8" s="30">
        <v>1329.683118830123</v>
      </c>
      <c r="L8" s="30">
        <v>1831.5731377407769</v>
      </c>
      <c r="M8" s="30">
        <v>1435.6491914047101</v>
      </c>
      <c r="N8" s="29">
        <v>1546.066742081448</v>
      </c>
      <c r="O8" s="163">
        <f>SUM(Tabla2[[#This Row],[Gener]:[Desembre]])</f>
        <v>16055.375028888504</v>
      </c>
      <c r="Q8" s="193"/>
      <c r="R8" s="193"/>
      <c r="S8" s="193"/>
      <c r="T8" s="193"/>
      <c r="U8" s="193"/>
      <c r="V8"/>
    </row>
    <row r="9" spans="1:22" x14ac:dyDescent="0.3">
      <c r="A9" s="12">
        <v>5</v>
      </c>
      <c r="B9" s="41" t="s">
        <v>3</v>
      </c>
      <c r="C9" s="157">
        <v>24820</v>
      </c>
      <c r="D9" s="10">
        <v>21580</v>
      </c>
      <c r="E9" s="10">
        <v>23560</v>
      </c>
      <c r="F9" s="10">
        <v>21770</v>
      </c>
      <c r="G9" s="10">
        <v>24750</v>
      </c>
      <c r="H9" s="10">
        <v>20890</v>
      </c>
      <c r="I9" s="10">
        <v>25280</v>
      </c>
      <c r="J9" s="10">
        <v>19600</v>
      </c>
      <c r="K9" s="30">
        <v>25290</v>
      </c>
      <c r="L9" s="30">
        <v>23250</v>
      </c>
      <c r="M9" s="30">
        <v>21980</v>
      </c>
      <c r="N9" s="29">
        <v>29990</v>
      </c>
      <c r="O9" s="163">
        <f>SUM(Tabla2[[#This Row],[Gener]:[Desembre]])</f>
        <v>282760</v>
      </c>
      <c r="Q9" s="193"/>
      <c r="R9" s="193"/>
      <c r="S9" s="193"/>
      <c r="T9" s="193"/>
      <c r="U9" s="193"/>
      <c r="V9"/>
    </row>
    <row r="10" spans="1:22" x14ac:dyDescent="0.3">
      <c r="A10" s="12">
        <v>6</v>
      </c>
      <c r="B10" s="41" t="s">
        <v>4</v>
      </c>
      <c r="C10" s="157">
        <v>38600</v>
      </c>
      <c r="D10" s="10">
        <v>33680</v>
      </c>
      <c r="E10" s="10">
        <v>30820</v>
      </c>
      <c r="F10" s="10">
        <v>34640</v>
      </c>
      <c r="G10" s="10">
        <v>32140</v>
      </c>
      <c r="H10" s="10">
        <v>30030</v>
      </c>
      <c r="I10" s="10">
        <v>40660</v>
      </c>
      <c r="J10" s="10">
        <v>29760</v>
      </c>
      <c r="K10" s="30">
        <v>35550</v>
      </c>
      <c r="L10" s="30">
        <v>35890</v>
      </c>
      <c r="M10" s="30">
        <v>32830</v>
      </c>
      <c r="N10" s="29">
        <v>44680</v>
      </c>
      <c r="O10" s="163">
        <f>SUM(Tabla2[[#This Row],[Gener]:[Desembre]])</f>
        <v>419280</v>
      </c>
      <c r="Q10" s="193"/>
      <c r="R10" s="193"/>
      <c r="S10" s="193"/>
      <c r="T10" s="193"/>
      <c r="U10" s="193"/>
      <c r="V10"/>
    </row>
    <row r="11" spans="1:22" x14ac:dyDescent="0.3">
      <c r="A11" s="12">
        <v>8</v>
      </c>
      <c r="B11" s="42" t="s">
        <v>7</v>
      </c>
      <c r="C11" s="157">
        <v>1808.5719394815817</v>
      </c>
      <c r="D11" s="10">
        <v>1931.76386913229</v>
      </c>
      <c r="E11" s="10">
        <v>1942.9333602993231</v>
      </c>
      <c r="F11" s="10">
        <v>2578.5867241964797</v>
      </c>
      <c r="G11" s="10">
        <v>1786.123910006263</v>
      </c>
      <c r="H11" s="10">
        <v>2276.010296010295</v>
      </c>
      <c r="I11" s="10">
        <v>3362.8645057017138</v>
      </c>
      <c r="J11" s="10">
        <v>2486.0146598236893</v>
      </c>
      <c r="K11" s="30">
        <v>2353.0132198371748</v>
      </c>
      <c r="L11" s="30">
        <v>2930.9911541081169</v>
      </c>
      <c r="M11" s="30">
        <v>2562.7192124984999</v>
      </c>
      <c r="N11" s="29">
        <v>2640.5437405731518</v>
      </c>
      <c r="O11" s="163">
        <f>SUM(Tabla2[[#This Row],[Gener]:[Desembre]])</f>
        <v>28660.136591668583</v>
      </c>
      <c r="Q11" s="193"/>
      <c r="R11" s="193"/>
      <c r="S11" s="193"/>
      <c r="T11" s="193"/>
      <c r="U11" s="193"/>
      <c r="V11"/>
    </row>
    <row r="12" spans="1:22" x14ac:dyDescent="0.3">
      <c r="A12" s="12">
        <v>9</v>
      </c>
      <c r="B12" s="41" t="s">
        <v>40</v>
      </c>
      <c r="C12" s="157"/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30">
        <v>0</v>
      </c>
      <c r="N12" s="10">
        <v>0</v>
      </c>
      <c r="O12" s="163">
        <f>SUM(Tabla2[[#This Row],[Gener]:[Desembre]])</f>
        <v>0</v>
      </c>
      <c r="Q12" s="193"/>
      <c r="R12" s="193"/>
      <c r="S12" s="193"/>
      <c r="U12" s="193"/>
      <c r="V12"/>
    </row>
    <row r="13" spans="1:22" x14ac:dyDescent="0.3">
      <c r="A13" s="12">
        <v>10</v>
      </c>
      <c r="B13" s="40" t="s">
        <v>41</v>
      </c>
      <c r="C13" s="157"/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30">
        <v>23613</v>
      </c>
      <c r="L13" s="30">
        <v>22831</v>
      </c>
      <c r="M13" s="30">
        <v>26069.5</v>
      </c>
      <c r="N13" s="29">
        <v>21173.5</v>
      </c>
      <c r="O13" s="163">
        <f>SUM(Tabla2[[#This Row],[Gener]:[Desembre]])</f>
        <v>93687</v>
      </c>
      <c r="Q13" s="193"/>
      <c r="R13" s="193"/>
      <c r="S13" s="193"/>
      <c r="U13" s="193"/>
      <c r="V13"/>
    </row>
    <row r="14" spans="1:22" x14ac:dyDescent="0.3">
      <c r="A14" s="12">
        <v>11</v>
      </c>
      <c r="B14" s="41" t="s">
        <v>9</v>
      </c>
      <c r="C14" s="157">
        <v>123916.65349978114</v>
      </c>
      <c r="D14" s="10">
        <v>119763.54366248821</v>
      </c>
      <c r="E14" s="10">
        <v>139193.40020737849</v>
      </c>
      <c r="F14" s="10">
        <v>117400.75508634897</v>
      </c>
      <c r="G14" s="10">
        <v>131771.96196035953</v>
      </c>
      <c r="H14" s="10">
        <v>118571.4647919791</v>
      </c>
      <c r="I14" s="10">
        <v>136487.29083532814</v>
      </c>
      <c r="J14" s="10">
        <v>111521.48569262309</v>
      </c>
      <c r="K14" s="30">
        <v>128906.54451739612</v>
      </c>
      <c r="L14" s="30">
        <v>128145.21423223238</v>
      </c>
      <c r="M14" s="30">
        <v>120911.08089961868</v>
      </c>
      <c r="N14" s="29">
        <v>149639.40117011208</v>
      </c>
      <c r="O14" s="163">
        <f>SUM(Tabla2[[#This Row],[Gener]:[Desembre]])</f>
        <v>1526228.7965556462</v>
      </c>
      <c r="Q14" s="193"/>
      <c r="R14" s="193"/>
      <c r="S14" s="193"/>
      <c r="T14" s="193"/>
      <c r="U14" s="193"/>
      <c r="V14"/>
    </row>
    <row r="15" spans="1:22" x14ac:dyDescent="0.3">
      <c r="A15" s="12">
        <v>12</v>
      </c>
      <c r="B15" s="41" t="s">
        <v>10</v>
      </c>
      <c r="C15" s="157">
        <v>4558.1634265844796</v>
      </c>
      <c r="D15" s="10">
        <v>5057.0981507823617</v>
      </c>
      <c r="E15" s="10">
        <v>5602.1434314813996</v>
      </c>
      <c r="F15" s="10">
        <v>5371.019744483161</v>
      </c>
      <c r="G15" s="10">
        <v>6151.2551594746701</v>
      </c>
      <c r="H15" s="10">
        <v>7367.7109181141423</v>
      </c>
      <c r="I15" s="10">
        <v>10239.057071960302</v>
      </c>
      <c r="J15" s="10">
        <v>9387.4285582971188</v>
      </c>
      <c r="K15" s="30">
        <v>9452.7325581395398</v>
      </c>
      <c r="L15" s="30">
        <v>7225.7692307692341</v>
      </c>
      <c r="M15" s="30">
        <v>7025</v>
      </c>
      <c r="N15" s="29">
        <v>8752.8494623655934</v>
      </c>
      <c r="O15" s="163">
        <f>SUM(Tabla2[[#This Row],[Gener]:[Desembre]])</f>
        <v>86190.227712452004</v>
      </c>
      <c r="Q15" s="193"/>
      <c r="R15" s="193"/>
      <c r="S15" s="193"/>
      <c r="T15" s="193"/>
      <c r="U15" s="193"/>
      <c r="V15"/>
    </row>
    <row r="16" spans="1:22" x14ac:dyDescent="0.3">
      <c r="A16" s="12">
        <v>13</v>
      </c>
      <c r="B16" s="41" t="s">
        <v>42</v>
      </c>
      <c r="C16" s="157">
        <v>23930</v>
      </c>
      <c r="D16" s="10">
        <v>23230</v>
      </c>
      <c r="E16" s="10">
        <v>26460</v>
      </c>
      <c r="F16" s="10">
        <v>18680</v>
      </c>
      <c r="G16" s="10">
        <v>25380</v>
      </c>
      <c r="H16" s="10">
        <v>28870</v>
      </c>
      <c r="I16" s="10">
        <v>40150</v>
      </c>
      <c r="J16" s="10">
        <v>30850</v>
      </c>
      <c r="K16" s="30">
        <v>37668.716973373084</v>
      </c>
      <c r="L16" s="30">
        <v>32590</v>
      </c>
      <c r="M16" s="30">
        <v>35133.506361896187</v>
      </c>
      <c r="N16" s="29">
        <v>38900</v>
      </c>
      <c r="O16" s="163">
        <f>SUM(Tabla2[[#This Row],[Gener]:[Desembre]])</f>
        <v>361842.22333526926</v>
      </c>
      <c r="Q16" s="193"/>
      <c r="R16" s="193"/>
      <c r="S16" s="193"/>
      <c r="T16" s="193"/>
      <c r="U16" s="193"/>
      <c r="V16"/>
    </row>
    <row r="17" spans="1:22" x14ac:dyDescent="0.3">
      <c r="A17" s="12">
        <v>14</v>
      </c>
      <c r="B17" s="41" t="s">
        <v>11</v>
      </c>
      <c r="C17" s="157"/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30">
        <v>0</v>
      </c>
      <c r="L17" s="30">
        <v>0</v>
      </c>
      <c r="M17" s="30">
        <v>0</v>
      </c>
      <c r="N17" s="29">
        <v>0</v>
      </c>
      <c r="O17" s="163">
        <f>SUM(Tabla2[[#This Row],[Gener]:[Desembre]])</f>
        <v>0</v>
      </c>
      <c r="Q17" s="193"/>
      <c r="R17" s="193"/>
      <c r="S17" s="193"/>
      <c r="U17" s="193"/>
      <c r="V17"/>
    </row>
    <row r="18" spans="1:22" x14ac:dyDescent="0.3">
      <c r="A18" s="12">
        <v>15</v>
      </c>
      <c r="B18" s="41" t="s">
        <v>12</v>
      </c>
      <c r="C18" s="157">
        <v>17360</v>
      </c>
      <c r="D18" s="10">
        <v>17320</v>
      </c>
      <c r="E18" s="10">
        <v>18260</v>
      </c>
      <c r="F18" s="10">
        <v>19100</v>
      </c>
      <c r="G18" s="10">
        <v>23060</v>
      </c>
      <c r="H18" s="10">
        <v>18680</v>
      </c>
      <c r="I18" s="10">
        <v>21060</v>
      </c>
      <c r="J18" s="10">
        <v>18770</v>
      </c>
      <c r="K18" s="30">
        <v>19280</v>
      </c>
      <c r="L18" s="30">
        <v>19120</v>
      </c>
      <c r="M18" s="30">
        <v>15320</v>
      </c>
      <c r="N18" s="29">
        <v>18920</v>
      </c>
      <c r="O18" s="163">
        <f>SUM(Tabla2[[#This Row],[Gener]:[Desembre]])</f>
        <v>226250</v>
      </c>
      <c r="Q18" s="193"/>
      <c r="R18" s="193"/>
      <c r="S18" s="193"/>
      <c r="T18" s="193"/>
      <c r="U18" s="193"/>
      <c r="V18"/>
    </row>
    <row r="19" spans="1:22" x14ac:dyDescent="0.3">
      <c r="A19" s="12">
        <v>16</v>
      </c>
      <c r="B19" s="41" t="s">
        <v>13</v>
      </c>
      <c r="C19" s="157"/>
      <c r="D19" s="10" t="s">
        <v>81</v>
      </c>
      <c r="E19" s="10" t="s">
        <v>81</v>
      </c>
      <c r="F19" s="10" t="s">
        <v>81</v>
      </c>
      <c r="G19" s="10" t="s">
        <v>81</v>
      </c>
      <c r="H19" s="10" t="s">
        <v>81</v>
      </c>
      <c r="I19" s="10" t="s">
        <v>81</v>
      </c>
      <c r="J19" s="10" t="s">
        <v>81</v>
      </c>
      <c r="K19" s="30" t="s">
        <v>81</v>
      </c>
      <c r="L19" s="30" t="s">
        <v>81</v>
      </c>
      <c r="M19" s="30" t="s">
        <v>81</v>
      </c>
      <c r="N19" s="29" t="s">
        <v>81</v>
      </c>
      <c r="O19" s="163">
        <f>SUM(Tabla2[[#This Row],[Gener]:[Desembre]])</f>
        <v>0</v>
      </c>
      <c r="Q19" s="193"/>
      <c r="R19" s="193"/>
      <c r="S19" s="193"/>
      <c r="U19" s="193"/>
      <c r="V19"/>
    </row>
    <row r="20" spans="1:22" x14ac:dyDescent="0.3">
      <c r="A20" s="12">
        <v>17</v>
      </c>
      <c r="B20" s="41" t="s">
        <v>14</v>
      </c>
      <c r="C20" s="157">
        <v>13370</v>
      </c>
      <c r="D20" s="10">
        <v>11220</v>
      </c>
      <c r="E20" s="10">
        <v>15650</v>
      </c>
      <c r="F20" s="10">
        <v>11740</v>
      </c>
      <c r="G20" s="10">
        <v>14081.276595744681</v>
      </c>
      <c r="H20" s="10">
        <v>10940.54503458036</v>
      </c>
      <c r="I20" s="10">
        <v>14894.706272862837</v>
      </c>
      <c r="J20" s="10">
        <v>9506.9824096907341</v>
      </c>
      <c r="K20" s="30">
        <v>12634.444940952046</v>
      </c>
      <c r="L20" s="30">
        <v>9443.137533281315</v>
      </c>
      <c r="M20" s="30">
        <v>10598.229091419746</v>
      </c>
      <c r="N20" s="29">
        <v>13236.397420792564</v>
      </c>
      <c r="O20" s="163">
        <f>SUM(Tabla2[[#This Row],[Gener]:[Desembre]])</f>
        <v>147315.71929932426</v>
      </c>
      <c r="Q20" s="193"/>
      <c r="R20" s="193"/>
      <c r="S20" s="193"/>
      <c r="T20" s="193"/>
      <c r="U20" s="193"/>
      <c r="V20"/>
    </row>
    <row r="21" spans="1:22" x14ac:dyDescent="0.3">
      <c r="A21" s="12">
        <v>18</v>
      </c>
      <c r="B21" s="41" t="s">
        <v>15</v>
      </c>
      <c r="C21" s="157">
        <v>93100.454499642481</v>
      </c>
      <c r="D21" s="10">
        <v>84833.946146559698</v>
      </c>
      <c r="E21" s="10">
        <v>91078.269024116744</v>
      </c>
      <c r="F21" s="10">
        <v>96083.842607362618</v>
      </c>
      <c r="G21" s="10">
        <v>93251.060851664297</v>
      </c>
      <c r="H21" s="10">
        <v>95216.742368353167</v>
      </c>
      <c r="I21" s="10">
        <v>102494.84782320031</v>
      </c>
      <c r="J21" s="10">
        <v>85055.33620280429</v>
      </c>
      <c r="K21" s="30">
        <v>97271.364910358418</v>
      </c>
      <c r="L21" s="30">
        <v>104569.73469605071</v>
      </c>
      <c r="M21" s="30">
        <v>121032.98796671249</v>
      </c>
      <c r="N21" s="29">
        <v>145270</v>
      </c>
      <c r="O21" s="163">
        <f>SUM(Tabla2[[#This Row],[Gener]:[Desembre]])</f>
        <v>1209258.5870968252</v>
      </c>
      <c r="Q21" s="193"/>
      <c r="R21" s="193"/>
      <c r="S21" s="193"/>
      <c r="T21" s="193"/>
      <c r="U21" s="193"/>
      <c r="V21"/>
    </row>
    <row r="22" spans="1:22" x14ac:dyDescent="0.3">
      <c r="A22" s="12">
        <v>19</v>
      </c>
      <c r="B22" s="41" t="s">
        <v>16</v>
      </c>
      <c r="C22" s="157">
        <v>23490</v>
      </c>
      <c r="D22" s="10">
        <v>21090</v>
      </c>
      <c r="E22" s="10">
        <v>22820</v>
      </c>
      <c r="F22" s="10">
        <v>20420</v>
      </c>
      <c r="G22" s="10">
        <v>17968.723404255317</v>
      </c>
      <c r="H22" s="10">
        <v>21360</v>
      </c>
      <c r="I22" s="10">
        <v>21820</v>
      </c>
      <c r="J22" s="10">
        <v>20110</v>
      </c>
      <c r="K22" s="30">
        <v>19980</v>
      </c>
      <c r="L22" s="30">
        <v>23100</v>
      </c>
      <c r="M22" s="30">
        <v>20380</v>
      </c>
      <c r="N22" s="29">
        <v>23770</v>
      </c>
      <c r="O22" s="163">
        <f>SUM(Tabla2[[#This Row],[Gener]:[Desembre]])</f>
        <v>256308.72340425532</v>
      </c>
      <c r="Q22" s="193"/>
      <c r="R22" s="193"/>
      <c r="S22" s="193"/>
      <c r="T22" s="193"/>
      <c r="U22" s="193"/>
      <c r="V22"/>
    </row>
    <row r="23" spans="1:22" x14ac:dyDescent="0.3">
      <c r="A23" s="12">
        <v>20</v>
      </c>
      <c r="B23" s="41" t="s">
        <v>17</v>
      </c>
      <c r="C23" s="157"/>
      <c r="D23" s="10" t="s">
        <v>81</v>
      </c>
      <c r="E23" s="10">
        <v>28910</v>
      </c>
      <c r="F23" s="10">
        <v>26240</v>
      </c>
      <c r="G23" s="10">
        <v>29660</v>
      </c>
      <c r="H23" s="10">
        <v>28630</v>
      </c>
      <c r="I23" s="10">
        <v>32520</v>
      </c>
      <c r="J23" s="10">
        <v>24690</v>
      </c>
      <c r="K23" s="30">
        <v>29340</v>
      </c>
      <c r="L23" s="30">
        <v>32350</v>
      </c>
      <c r="M23" s="30">
        <v>30420</v>
      </c>
      <c r="N23" s="29">
        <v>32920</v>
      </c>
      <c r="O23" s="163">
        <f>SUM(Tabla2[[#This Row],[Gener]:[Desembre]])</f>
        <v>295680</v>
      </c>
      <c r="Q23" s="193"/>
      <c r="R23" s="193"/>
      <c r="S23" s="193"/>
      <c r="U23" s="193"/>
      <c r="V23"/>
    </row>
    <row r="24" spans="1:22" x14ac:dyDescent="0.3">
      <c r="A24" s="12">
        <v>21</v>
      </c>
      <c r="B24" s="41" t="s">
        <v>18</v>
      </c>
      <c r="C24" s="157">
        <v>823.64230069505993</v>
      </c>
      <c r="D24" s="10">
        <v>812.26932195353299</v>
      </c>
      <c r="E24" s="10">
        <v>1007.2571544139951</v>
      </c>
      <c r="F24" s="10">
        <v>1224.1577275723621</v>
      </c>
      <c r="G24" s="10">
        <v>955.01267042443499</v>
      </c>
      <c r="H24" s="10">
        <v>1058.7387387387389</v>
      </c>
      <c r="I24" s="10">
        <v>1553.181613091496</v>
      </c>
      <c r="J24" s="10">
        <v>1328.0045787674221</v>
      </c>
      <c r="K24" s="30">
        <v>1160.1732375961051</v>
      </c>
      <c r="L24" s="30">
        <v>1586.0114806264428</v>
      </c>
      <c r="M24" s="30">
        <v>1329.3052768774328</v>
      </c>
      <c r="N24" s="29">
        <v>1285.944947209653</v>
      </c>
      <c r="O24" s="163">
        <f>SUM(Tabla2[[#This Row],[Gener]:[Desembre]])</f>
        <v>14123.699047966677</v>
      </c>
      <c r="Q24" s="193"/>
      <c r="R24" s="193"/>
      <c r="S24" s="193"/>
      <c r="T24" s="193"/>
      <c r="U24" s="193"/>
      <c r="V24"/>
    </row>
    <row r="25" spans="1:22" x14ac:dyDescent="0.3">
      <c r="A25" s="12">
        <v>22</v>
      </c>
      <c r="B25" s="41" t="s">
        <v>19</v>
      </c>
      <c r="C25" s="157">
        <v>31591.524696950699</v>
      </c>
      <c r="D25" s="10">
        <v>24124.878290379696</v>
      </c>
      <c r="E25" s="10">
        <v>31157.199374771229</v>
      </c>
      <c r="F25" s="10">
        <v>25832.401097230097</v>
      </c>
      <c r="G25" s="10">
        <v>30785.703567824257</v>
      </c>
      <c r="H25" s="10">
        <v>29439.963867081959</v>
      </c>
      <c r="I25" s="10">
        <v>28833.796507669511</v>
      </c>
      <c r="J25" s="10">
        <v>24333.598602815626</v>
      </c>
      <c r="K25" s="30">
        <v>29596.804587682847</v>
      </c>
      <c r="L25" s="30">
        <v>29570.01525566632</v>
      </c>
      <c r="M25" s="30">
        <v>24657.047550754931</v>
      </c>
      <c r="N25" s="29">
        <v>32338.798064680417</v>
      </c>
      <c r="O25" s="163">
        <f>SUM(Tabla2[[#This Row],[Gener]:[Desembre]])</f>
        <v>342261.73146350763</v>
      </c>
      <c r="Q25" s="193"/>
      <c r="R25" s="193"/>
      <c r="S25" s="193"/>
      <c r="T25" s="193"/>
      <c r="U25" s="193"/>
      <c r="V25"/>
    </row>
    <row r="26" spans="1:22" x14ac:dyDescent="0.3">
      <c r="A26" s="12">
        <v>23</v>
      </c>
      <c r="B26" s="41" t="s">
        <v>43</v>
      </c>
      <c r="C26" s="157">
        <v>20882.822342519685</v>
      </c>
      <c r="D26" s="10">
        <v>17945</v>
      </c>
      <c r="E26" s="10">
        <v>18107.579365079371</v>
      </c>
      <c r="F26" s="10">
        <v>20626.963372856</v>
      </c>
      <c r="G26" s="10">
        <v>21890.09228497601</v>
      </c>
      <c r="H26" s="10">
        <v>18505.059901338969</v>
      </c>
      <c r="I26" s="10">
        <v>23841.65891472868</v>
      </c>
      <c r="J26" s="10">
        <v>20348.296362552181</v>
      </c>
      <c r="K26" s="30">
        <v>21298.572873467579</v>
      </c>
      <c r="L26" s="30">
        <v>18210.153846153851</v>
      </c>
      <c r="M26" s="30">
        <v>19072.814133235188</v>
      </c>
      <c r="N26" s="29">
        <v>29056.01416381331</v>
      </c>
      <c r="O26" s="163">
        <f>SUM(Tabla2[[#This Row],[Gener]:[Desembre]])</f>
        <v>249785.02756072083</v>
      </c>
      <c r="Q26" s="193"/>
      <c r="R26" s="193"/>
      <c r="S26" s="193"/>
      <c r="T26" s="193"/>
      <c r="U26" s="193"/>
      <c r="V26"/>
    </row>
    <row r="27" spans="1:22" x14ac:dyDescent="0.3">
      <c r="A27" s="12">
        <v>24</v>
      </c>
      <c r="B27" s="41" t="s">
        <v>44</v>
      </c>
      <c r="C27" s="157">
        <v>16575.560000000001</v>
      </c>
      <c r="D27" s="10">
        <v>13460.562157809984</v>
      </c>
      <c r="E27" s="10">
        <v>13109.26</v>
      </c>
      <c r="F27" s="10">
        <v>12121.032224685883</v>
      </c>
      <c r="G27" s="10">
        <v>15122.523825141474</v>
      </c>
      <c r="H27" s="10">
        <v>12723.451866151865</v>
      </c>
      <c r="I27" s="227">
        <v>16261.614925473647</v>
      </c>
      <c r="J27" s="10">
        <v>16321.612146248681</v>
      </c>
      <c r="K27" s="30">
        <v>13145.959044162129</v>
      </c>
      <c r="L27" s="30">
        <v>14984.848476360243</v>
      </c>
      <c r="M27" s="30">
        <v>12507.573389355741</v>
      </c>
      <c r="N27" s="29">
        <v>15205.584644766999</v>
      </c>
      <c r="O27" s="163">
        <f>SUM(Tabla2[[#This Row],[Gener]:[Desembre]])</f>
        <v>171539.58270015664</v>
      </c>
      <c r="Q27" s="193"/>
      <c r="R27" s="193"/>
      <c r="S27" s="193"/>
      <c r="T27" s="193"/>
      <c r="U27" s="193"/>
      <c r="V27"/>
    </row>
    <row r="28" spans="1:22" x14ac:dyDescent="0.3">
      <c r="A28" s="12">
        <v>25</v>
      </c>
      <c r="B28" s="41" t="s">
        <v>20</v>
      </c>
      <c r="C28" s="157">
        <v>48723.095870990604</v>
      </c>
      <c r="D28" s="201">
        <v>36970.354838709682</v>
      </c>
      <c r="E28" s="201">
        <v>45254</v>
      </c>
      <c r="F28" s="201">
        <v>37878.25</v>
      </c>
      <c r="G28" s="10">
        <v>42674.202020202021</v>
      </c>
      <c r="H28" s="10">
        <v>40780</v>
      </c>
      <c r="I28" s="201">
        <v>51333.24538902536</v>
      </c>
      <c r="J28" s="10">
        <v>41097.623376623378</v>
      </c>
      <c r="K28" s="209">
        <v>46570</v>
      </c>
      <c r="L28" s="209">
        <v>50368.448009506828</v>
      </c>
      <c r="M28" s="30">
        <v>45958.928571428572</v>
      </c>
      <c r="N28" s="202">
        <v>55006</v>
      </c>
      <c r="O28" s="163">
        <f>SUM(Tabla2[[#This Row],[Gener]:[Desembre]])</f>
        <v>542614.14807648654</v>
      </c>
      <c r="Q28" s="193"/>
      <c r="R28" s="193"/>
      <c r="S28" s="193"/>
      <c r="T28" s="193"/>
      <c r="U28" s="193"/>
      <c r="V28"/>
    </row>
    <row r="29" spans="1:22" x14ac:dyDescent="0.3">
      <c r="A29" s="12">
        <v>26</v>
      </c>
      <c r="B29" s="41" t="s">
        <v>45</v>
      </c>
      <c r="C29" s="157">
        <v>5758.0999999999995</v>
      </c>
      <c r="D29" s="10">
        <v>4032.8000000000006</v>
      </c>
      <c r="E29" s="10">
        <v>4359.3999999999996</v>
      </c>
      <c r="F29" s="10">
        <v>5523.7999999999993</v>
      </c>
      <c r="G29" s="10">
        <v>4643.3999999999996</v>
      </c>
      <c r="H29" s="10">
        <v>4799.6000000000004</v>
      </c>
      <c r="I29" s="10">
        <v>6134.4000000000015</v>
      </c>
      <c r="J29" s="10">
        <v>4629.2</v>
      </c>
      <c r="K29" s="30">
        <v>5097.8</v>
      </c>
      <c r="L29" s="30">
        <v>5708.4000000000005</v>
      </c>
      <c r="M29" s="30">
        <v>4444.6000000000004</v>
      </c>
      <c r="N29" s="29">
        <v>6347.4000000000005</v>
      </c>
      <c r="O29" s="163">
        <f>SUM(Tabla2[[#This Row],[Gener]:[Desembre]])</f>
        <v>61478.9</v>
      </c>
      <c r="Q29" s="193"/>
      <c r="R29" s="193"/>
      <c r="S29" s="193"/>
      <c r="T29" s="193"/>
      <c r="U29" s="193"/>
      <c r="V29"/>
    </row>
    <row r="30" spans="1:22" x14ac:dyDescent="0.3">
      <c r="A30" s="12">
        <v>27</v>
      </c>
      <c r="B30" s="41" t="s">
        <v>46</v>
      </c>
      <c r="C30" s="10"/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30">
        <v>0</v>
      </c>
      <c r="L30" s="30">
        <v>0</v>
      </c>
      <c r="M30" s="30">
        <v>0</v>
      </c>
      <c r="N30" s="29">
        <v>0</v>
      </c>
      <c r="O30" s="163">
        <f>SUM(Tabla2[[#This Row],[Gener]:[Desembre]])</f>
        <v>0</v>
      </c>
      <c r="Q30" s="193"/>
      <c r="R30" s="193"/>
      <c r="S30" s="193"/>
      <c r="U30" s="193"/>
      <c r="V30"/>
    </row>
    <row r="31" spans="1:22" x14ac:dyDescent="0.3">
      <c r="A31" s="12">
        <v>28</v>
      </c>
      <c r="B31" s="41" t="s">
        <v>47</v>
      </c>
      <c r="C31" s="10">
        <v>16080</v>
      </c>
      <c r="D31" s="10">
        <v>14740</v>
      </c>
      <c r="E31" s="10">
        <v>16620</v>
      </c>
      <c r="F31" s="10">
        <v>15360</v>
      </c>
      <c r="G31" s="10">
        <v>18590</v>
      </c>
      <c r="H31" s="10">
        <v>21189.454965419634</v>
      </c>
      <c r="I31" s="10">
        <v>26735.293727137167</v>
      </c>
      <c r="J31" s="10">
        <v>21803.017590309279</v>
      </c>
      <c r="K31" s="30">
        <v>24767.936011428897</v>
      </c>
      <c r="L31" s="30">
        <v>22476.862466718692</v>
      </c>
      <c r="M31" s="30">
        <v>19741.770908580253</v>
      </c>
      <c r="N31" s="29">
        <v>23973.602579207436</v>
      </c>
      <c r="O31" s="163">
        <f>SUM(Tabla2[[#This Row],[Gener]:[Desembre]])</f>
        <v>242077.93824880134</v>
      </c>
      <c r="Q31" s="193"/>
      <c r="R31" s="193"/>
      <c r="S31" s="193"/>
      <c r="T31" s="193"/>
      <c r="U31" s="193"/>
      <c r="V31"/>
    </row>
    <row r="32" spans="1:22" x14ac:dyDescent="0.3">
      <c r="A32" s="12">
        <v>29</v>
      </c>
      <c r="B32" s="41" t="s">
        <v>48</v>
      </c>
      <c r="C32" s="157">
        <v>13412.663152493355</v>
      </c>
      <c r="D32" s="10">
        <v>13587.084874348031</v>
      </c>
      <c r="E32" s="10">
        <v>16602.479657531941</v>
      </c>
      <c r="F32" s="10">
        <v>15788.91821977188</v>
      </c>
      <c r="G32" s="10">
        <v>15783.741773859423</v>
      </c>
      <c r="H32" s="10">
        <v>13630.39897039897</v>
      </c>
      <c r="I32" s="10">
        <v>19857.460833353354</v>
      </c>
      <c r="J32" s="10">
        <v>15615.755685428752</v>
      </c>
      <c r="K32" s="30">
        <v>16972.938046241132</v>
      </c>
      <c r="L32" s="30">
        <v>13494.321883685776</v>
      </c>
      <c r="M32" s="30">
        <v>15262.326319219359</v>
      </c>
      <c r="N32" s="29">
        <v>19898.694570135751</v>
      </c>
      <c r="O32" s="163">
        <f>SUM(Tabla2[[#This Row],[Gener]:[Desembre]])</f>
        <v>189906.78398646772</v>
      </c>
      <c r="Q32" s="193"/>
      <c r="R32" s="193"/>
      <c r="S32" s="193"/>
      <c r="T32" s="193"/>
      <c r="U32" s="193"/>
      <c r="V32"/>
    </row>
    <row r="33" spans="1:25" x14ac:dyDescent="0.3">
      <c r="A33" s="12">
        <v>30</v>
      </c>
      <c r="B33" s="41" t="s">
        <v>50</v>
      </c>
      <c r="C33" s="157">
        <v>9340</v>
      </c>
      <c r="D33" s="10">
        <v>9750</v>
      </c>
      <c r="E33" s="10">
        <v>11290</v>
      </c>
      <c r="F33" s="10">
        <v>13990</v>
      </c>
      <c r="G33" s="10">
        <v>12430</v>
      </c>
      <c r="H33" s="10">
        <v>12290</v>
      </c>
      <c r="I33" s="10">
        <v>16550</v>
      </c>
      <c r="J33" s="10">
        <v>11170</v>
      </c>
      <c r="K33" s="30">
        <v>12630</v>
      </c>
      <c r="L33" s="30">
        <v>14010</v>
      </c>
      <c r="M33" s="30">
        <v>12290</v>
      </c>
      <c r="N33" s="29">
        <v>16310</v>
      </c>
      <c r="O33" s="163">
        <f>SUM(Tabla2[[#This Row],[Gener]:[Desembre]])</f>
        <v>152050</v>
      </c>
      <c r="Q33" s="193"/>
      <c r="R33" s="193"/>
      <c r="S33" s="193"/>
      <c r="T33" s="193"/>
      <c r="U33" s="193"/>
      <c r="V33"/>
    </row>
    <row r="34" spans="1:25" x14ac:dyDescent="0.3">
      <c r="A34" s="12">
        <v>31</v>
      </c>
      <c r="B34" s="41" t="s">
        <v>51</v>
      </c>
      <c r="C34" s="157">
        <v>1977.5137681647686</v>
      </c>
      <c r="D34" s="10">
        <v>2057.7522606218258</v>
      </c>
      <c r="E34" s="10">
        <v>2610.6368669160433</v>
      </c>
      <c r="F34" s="10">
        <v>1878.4344755004815</v>
      </c>
      <c r="G34" s="10">
        <v>1705.3685018685023</v>
      </c>
      <c r="H34" s="10">
        <v>2214.9211619298567</v>
      </c>
      <c r="I34" s="10">
        <v>1784.404174880196</v>
      </c>
      <c r="J34" s="10">
        <v>2599.2963702963702</v>
      </c>
      <c r="K34" s="30">
        <v>2787.4947646840237</v>
      </c>
      <c r="L34" s="30">
        <v>1863.774509803922</v>
      </c>
      <c r="M34" s="30">
        <v>1890.5034552390377</v>
      </c>
      <c r="N34" s="29">
        <v>2335.586707410238</v>
      </c>
      <c r="O34" s="163">
        <f>SUM(Tabla2[[#This Row],[Gener]:[Desembre]])</f>
        <v>25705.687017315271</v>
      </c>
      <c r="Q34" s="193"/>
      <c r="R34" s="193"/>
      <c r="S34" s="193"/>
      <c r="T34" s="193"/>
      <c r="U34" s="193"/>
      <c r="V34"/>
    </row>
    <row r="35" spans="1:25" x14ac:dyDescent="0.3">
      <c r="A35" s="12">
        <v>32</v>
      </c>
      <c r="B35" s="41" t="s">
        <v>52</v>
      </c>
      <c r="C35" s="157">
        <v>36753.905723905722</v>
      </c>
      <c r="D35" s="10">
        <v>29510</v>
      </c>
      <c r="E35" s="10">
        <v>35980</v>
      </c>
      <c r="F35" s="10">
        <v>29890</v>
      </c>
      <c r="G35" s="10">
        <v>32550</v>
      </c>
      <c r="H35" s="10">
        <v>33610</v>
      </c>
      <c r="I35" s="10">
        <v>38450</v>
      </c>
      <c r="J35" s="10">
        <v>33890</v>
      </c>
      <c r="K35" s="30">
        <v>35020</v>
      </c>
      <c r="L35" s="30">
        <v>35220</v>
      </c>
      <c r="M35" s="30">
        <v>26210</v>
      </c>
      <c r="N35" s="29">
        <v>45302</v>
      </c>
      <c r="O35" s="163">
        <f>SUM(Tabla2[[#This Row],[Gener]:[Desembre]])</f>
        <v>412385.90572390571</v>
      </c>
      <c r="Q35" s="193"/>
      <c r="R35" s="193"/>
      <c r="S35" s="193"/>
      <c r="T35" s="193"/>
      <c r="U35" s="193"/>
      <c r="V35"/>
      <c r="W35" s="233"/>
      <c r="X35" s="233"/>
      <c r="Y35" s="233"/>
    </row>
    <row r="36" spans="1:25" x14ac:dyDescent="0.3">
      <c r="A36" s="12">
        <v>33</v>
      </c>
      <c r="B36" s="41" t="s">
        <v>21</v>
      </c>
      <c r="C36" s="157"/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30">
        <v>0</v>
      </c>
      <c r="L36" s="30">
        <v>0</v>
      </c>
      <c r="M36" s="30">
        <v>0</v>
      </c>
      <c r="N36" s="29">
        <v>0</v>
      </c>
      <c r="O36" s="163">
        <f>SUM(Tabla2[[#This Row],[Gener]:[Desembre]])</f>
        <v>0</v>
      </c>
      <c r="Q36" s="193"/>
      <c r="R36" s="193"/>
      <c r="S36" s="193"/>
      <c r="U36" s="193"/>
      <c r="V36"/>
      <c r="W36" s="233"/>
      <c r="X36" s="233"/>
      <c r="Y36" s="233"/>
    </row>
    <row r="37" spans="1:25" x14ac:dyDescent="0.3">
      <c r="A37" s="12">
        <v>34</v>
      </c>
      <c r="B37" s="41" t="s">
        <v>22</v>
      </c>
      <c r="C37" s="157">
        <v>5903.7329367875363</v>
      </c>
      <c r="D37" s="10">
        <v>8465.78947368421</v>
      </c>
      <c r="E37" s="10">
        <v>10380</v>
      </c>
      <c r="F37" s="10">
        <v>10440</v>
      </c>
      <c r="G37" s="10">
        <v>9480</v>
      </c>
      <c r="H37" s="10">
        <v>10570</v>
      </c>
      <c r="I37" s="10">
        <v>10517.951816160123</v>
      </c>
      <c r="J37" s="10">
        <v>9957.1134020618592</v>
      </c>
      <c r="K37" s="30">
        <v>11108.571428571429</v>
      </c>
      <c r="L37" s="30">
        <v>8220</v>
      </c>
      <c r="M37" s="30">
        <v>9010</v>
      </c>
      <c r="N37" s="29">
        <v>14545.928753180664</v>
      </c>
      <c r="O37" s="163">
        <f>SUM(Tabla2[[#This Row],[Gener]:[Desembre]])</f>
        <v>118599.08781044582</v>
      </c>
      <c r="Q37" s="193"/>
      <c r="R37" s="193"/>
      <c r="S37" s="193"/>
      <c r="T37" s="193"/>
      <c r="U37" s="193"/>
      <c r="V37"/>
      <c r="W37" s="16"/>
      <c r="X37" s="16"/>
      <c r="Y37" s="16"/>
    </row>
    <row r="38" spans="1:25" x14ac:dyDescent="0.3">
      <c r="A38" s="12">
        <v>35</v>
      </c>
      <c r="B38" s="41" t="s">
        <v>23</v>
      </c>
      <c r="C38" s="157">
        <v>7739.9761030565505</v>
      </c>
      <c r="D38" s="10">
        <v>6621.6582559764047</v>
      </c>
      <c r="E38" s="10">
        <v>11214.619226610586</v>
      </c>
      <c r="F38" s="10">
        <v>8563.0508294628235</v>
      </c>
      <c r="G38" s="10">
        <v>9771.8774563824063</v>
      </c>
      <c r="H38" s="10">
        <v>8084.2815000366518</v>
      </c>
      <c r="I38" s="10">
        <v>9925.582799730284</v>
      </c>
      <c r="J38" s="10">
        <v>8902.2400345797396</v>
      </c>
      <c r="K38" s="30">
        <v>9406.2445257415529</v>
      </c>
      <c r="L38" s="30">
        <v>8856.4053228532121</v>
      </c>
      <c r="M38" s="30">
        <v>9661.4769686142699</v>
      </c>
      <c r="N38" s="29">
        <v>14247.117829407543</v>
      </c>
      <c r="O38" s="163">
        <f>SUM(Tabla2[[#This Row],[Gener]:[Desembre]])</f>
        <v>112994.53085245204</v>
      </c>
      <c r="Q38" s="193"/>
      <c r="R38" s="193"/>
      <c r="S38" s="193"/>
      <c r="T38" s="193"/>
      <c r="U38" s="193"/>
      <c r="V38"/>
    </row>
    <row r="39" spans="1:25" x14ac:dyDescent="0.3">
      <c r="A39" s="12">
        <v>36</v>
      </c>
      <c r="B39" s="41" t="s">
        <v>24</v>
      </c>
      <c r="C39" s="157">
        <v>1301.8365734155209</v>
      </c>
      <c r="D39" s="10">
        <v>1542.9018492176378</v>
      </c>
      <c r="E39" s="10">
        <v>2537.8565685185899</v>
      </c>
      <c r="F39" s="10">
        <v>2418.9802555168408</v>
      </c>
      <c r="G39" s="10">
        <v>4268.7448405253308</v>
      </c>
      <c r="H39" s="10">
        <v>3412.2890818858559</v>
      </c>
      <c r="I39" s="10">
        <v>2090.9429280397017</v>
      </c>
      <c r="J39" s="10">
        <v>2195.8571559886018</v>
      </c>
      <c r="K39" s="30">
        <v>2548.6960132890363</v>
      </c>
      <c r="L39" s="30">
        <v>1334.2307692307691</v>
      </c>
      <c r="M39" s="30">
        <v>1375</v>
      </c>
      <c r="N39" s="29">
        <v>4963.8172043010754</v>
      </c>
      <c r="O39" s="163">
        <f>SUM(Tabla2[[#This Row],[Gener]:[Desembre]])</f>
        <v>29991.153239928957</v>
      </c>
      <c r="Q39" s="193"/>
      <c r="R39" s="193"/>
      <c r="S39" s="193"/>
      <c r="T39" s="193"/>
      <c r="U39" s="193"/>
      <c r="V39"/>
      <c r="W39" s="16"/>
      <c r="X39" s="16"/>
      <c r="Y39" s="16"/>
    </row>
    <row r="40" spans="1:25" x14ac:dyDescent="0.3">
      <c r="A40" s="12">
        <v>37</v>
      </c>
      <c r="B40" s="41" t="s">
        <v>25</v>
      </c>
      <c r="C40" s="157">
        <v>18080</v>
      </c>
      <c r="D40" s="10">
        <v>15840</v>
      </c>
      <c r="E40" s="10">
        <v>20030</v>
      </c>
      <c r="F40" s="10">
        <v>17740</v>
      </c>
      <c r="G40" s="10">
        <v>17940</v>
      </c>
      <c r="H40" s="10">
        <v>17860</v>
      </c>
      <c r="I40" s="10">
        <v>22660</v>
      </c>
      <c r="J40" s="10">
        <v>16640</v>
      </c>
      <c r="K40" s="30">
        <v>18730</v>
      </c>
      <c r="L40" s="30">
        <v>17500</v>
      </c>
      <c r="M40" s="30">
        <v>17760</v>
      </c>
      <c r="N40" s="29">
        <v>19670</v>
      </c>
      <c r="O40" s="163">
        <f>SUM(Tabla2[[#This Row],[Gener]:[Desembre]])</f>
        <v>220450</v>
      </c>
      <c r="Q40" s="193"/>
      <c r="R40" s="193"/>
      <c r="S40" s="193"/>
      <c r="T40" s="193"/>
      <c r="U40" s="193"/>
      <c r="V40"/>
    </row>
    <row r="41" spans="1:25" x14ac:dyDescent="0.3">
      <c r="A41" s="12">
        <v>38</v>
      </c>
      <c r="B41" s="41" t="s">
        <v>5</v>
      </c>
      <c r="C41" s="157">
        <v>1768.9357126118239</v>
      </c>
      <c r="D41" s="10">
        <v>1468.6557281269779</v>
      </c>
      <c r="E41" s="10">
        <v>1673.5130337663591</v>
      </c>
      <c r="F41" s="10">
        <v>1874.507442197211</v>
      </c>
      <c r="G41" s="10">
        <v>1873.8647331254961</v>
      </c>
      <c r="H41" s="10">
        <v>2055.5969101123601</v>
      </c>
      <c r="I41" s="10">
        <v>2791.3768196993569</v>
      </c>
      <c r="J41" s="10">
        <v>1975.3011035739601</v>
      </c>
      <c r="K41" s="30">
        <v>1896.741797120455</v>
      </c>
      <c r="L41" s="30">
        <v>2397.4636313990936</v>
      </c>
      <c r="M41" s="30">
        <v>668.47963281698196</v>
      </c>
      <c r="N41" s="29">
        <v>2199.672110048738</v>
      </c>
      <c r="O41" s="163">
        <f>SUM(Tabla2[[#This Row],[Gener]:[Desembre]])</f>
        <v>22644.108654598815</v>
      </c>
      <c r="Q41" s="193"/>
      <c r="R41" s="193"/>
      <c r="S41" s="193"/>
      <c r="T41" s="193"/>
      <c r="U41" s="193"/>
      <c r="V41"/>
    </row>
    <row r="42" spans="1:25" x14ac:dyDescent="0.3">
      <c r="A42" s="12">
        <v>39</v>
      </c>
      <c r="B42" s="41" t="s">
        <v>6</v>
      </c>
      <c r="C42" s="157">
        <v>5788</v>
      </c>
      <c r="D42" s="10">
        <v>3846.3098400000008</v>
      </c>
      <c r="E42" s="10">
        <v>4689.4948800000002</v>
      </c>
      <c r="F42" s="10">
        <v>6583.7736000000004</v>
      </c>
      <c r="G42" s="10">
        <v>4573.9900800000014</v>
      </c>
      <c r="H42" s="10">
        <v>3222.58392</v>
      </c>
      <c r="I42" s="227">
        <v>7455.3010400000012</v>
      </c>
      <c r="J42" s="10">
        <v>7527.3851199999999</v>
      </c>
      <c r="K42" s="30">
        <v>6117.5397599999997</v>
      </c>
      <c r="L42" s="30">
        <v>5740.5885600000001</v>
      </c>
      <c r="M42" s="30">
        <v>5688.6114000000007</v>
      </c>
      <c r="N42" s="29">
        <v>3823.2088800000001</v>
      </c>
      <c r="O42" s="163">
        <f>SUM(Tabla2[[#This Row],[Gener]:[Desembre]])</f>
        <v>65056.787080000009</v>
      </c>
      <c r="Q42" s="193"/>
      <c r="R42" s="193"/>
      <c r="S42" s="193"/>
      <c r="T42" s="193"/>
      <c r="U42" s="193"/>
      <c r="V42"/>
    </row>
    <row r="43" spans="1:25" x14ac:dyDescent="0.3">
      <c r="A43" s="12">
        <v>40</v>
      </c>
      <c r="B43" s="41" t="s">
        <v>8</v>
      </c>
      <c r="C43" s="157">
        <v>811.11558961364381</v>
      </c>
      <c r="D43" s="10">
        <v>572.47796874239293</v>
      </c>
      <c r="E43" s="10">
        <v>711.74366830604095</v>
      </c>
      <c r="F43" s="10">
        <v>834.10011941364996</v>
      </c>
      <c r="G43" s="10">
        <v>815.988049998478</v>
      </c>
      <c r="H43" s="10">
        <v>596.80009363295903</v>
      </c>
      <c r="I43" s="10">
        <v>1044.5897605368859</v>
      </c>
      <c r="J43" s="10">
        <v>721.65890452566498</v>
      </c>
      <c r="K43" s="30">
        <v>772.59151252266497</v>
      </c>
      <c r="L43" s="30">
        <v>1047.382264359775</v>
      </c>
      <c r="M43" s="30">
        <v>316.40849110728595</v>
      </c>
      <c r="N43" s="29">
        <v>898.33580759791107</v>
      </c>
      <c r="O43" s="163">
        <f>SUM(Tabla2[[#This Row],[Gener]:[Desembre]])</f>
        <v>9143.1922303573538</v>
      </c>
      <c r="Q43" s="193"/>
      <c r="R43" s="193"/>
      <c r="S43" s="193"/>
      <c r="T43" s="193"/>
      <c r="U43" s="193"/>
      <c r="V43"/>
    </row>
    <row r="44" spans="1:25" x14ac:dyDescent="0.3">
      <c r="A44" s="12">
        <v>41</v>
      </c>
      <c r="B44" s="41" t="s">
        <v>49</v>
      </c>
      <c r="C44" s="157"/>
      <c r="D44" s="10" t="s">
        <v>81</v>
      </c>
      <c r="E44" s="10" t="s">
        <v>81</v>
      </c>
      <c r="F44" s="10" t="s">
        <v>81</v>
      </c>
      <c r="G44" s="10" t="s">
        <v>81</v>
      </c>
      <c r="H44" s="10" t="s">
        <v>81</v>
      </c>
      <c r="I44" s="10" t="s">
        <v>81</v>
      </c>
      <c r="J44" s="10" t="s">
        <v>81</v>
      </c>
      <c r="K44" s="30" t="s">
        <v>81</v>
      </c>
      <c r="L44" s="30" t="s">
        <v>81</v>
      </c>
      <c r="M44" s="30" t="s">
        <v>81</v>
      </c>
      <c r="N44" s="29" t="s">
        <v>81</v>
      </c>
      <c r="O44" s="163">
        <f>SUM(Tabla2[[#This Row],[Gener]:[Desembre]])</f>
        <v>0</v>
      </c>
      <c r="Q44" s="193"/>
      <c r="R44" s="193"/>
      <c r="S44" s="193"/>
      <c r="T44" s="193"/>
      <c r="U44" s="193"/>
      <c r="V44"/>
    </row>
    <row r="45" spans="1:25" x14ac:dyDescent="0.3">
      <c r="A45" s="10">
        <v>7</v>
      </c>
      <c r="B45" s="41" t="s">
        <v>82</v>
      </c>
      <c r="C45" s="10"/>
      <c r="D45" s="10"/>
      <c r="E45" s="10"/>
      <c r="F45" s="10">
        <v>3340</v>
      </c>
      <c r="G45" s="10">
        <v>3000</v>
      </c>
      <c r="H45" s="10">
        <v>3160</v>
      </c>
      <c r="I45" s="10">
        <v>3940</v>
      </c>
      <c r="J45" s="10">
        <v>3280</v>
      </c>
      <c r="K45" s="10">
        <v>2960</v>
      </c>
      <c r="L45" s="10">
        <v>2660</v>
      </c>
      <c r="M45" s="10">
        <v>2900</v>
      </c>
      <c r="N45" s="10">
        <v>3300</v>
      </c>
      <c r="O45" s="163">
        <f>SUM(Tabla2[[#This Row],[Gener]:[Desembre]])</f>
        <v>28540</v>
      </c>
      <c r="Q45" s="193"/>
      <c r="R45" s="193"/>
      <c r="S45" s="193"/>
      <c r="T45" s="193"/>
      <c r="U45" s="193"/>
      <c r="V45"/>
    </row>
    <row r="46" spans="1:25" ht="15" thickBot="1" x14ac:dyDescent="0.35">
      <c r="A46" s="72">
        <v>43</v>
      </c>
      <c r="B46" s="42" t="s">
        <v>83</v>
      </c>
      <c r="C46" s="38"/>
      <c r="D46" s="30"/>
      <c r="E46" s="30"/>
      <c r="F46" s="17"/>
      <c r="G46" s="17">
        <v>9220</v>
      </c>
      <c r="H46" s="17">
        <v>9320</v>
      </c>
      <c r="I46" s="17">
        <v>13358.31578947368</v>
      </c>
      <c r="J46" s="30">
        <v>12252.886597938141</v>
      </c>
      <c r="K46" s="30">
        <v>12470</v>
      </c>
      <c r="L46" s="30">
        <v>9810</v>
      </c>
      <c r="M46" s="30">
        <v>8760</v>
      </c>
      <c r="N46" s="31">
        <v>12010</v>
      </c>
      <c r="O46" s="163">
        <f>SUM(Tabla2[[#This Row],[Gener]:[Desembre]])</f>
        <v>87201.202387411817</v>
      </c>
      <c r="Q46" s="193"/>
      <c r="R46" s="193"/>
      <c r="S46" s="193"/>
      <c r="T46" s="193"/>
      <c r="U46" s="193"/>
      <c r="V46"/>
    </row>
    <row r="47" spans="1:25" s="4" customFormat="1" ht="15" thickBot="1" x14ac:dyDescent="0.35">
      <c r="A47" s="73"/>
      <c r="B47" s="18" t="s">
        <v>74</v>
      </c>
      <c r="C47" s="37">
        <f>SUBTOTAL(109,C5:C46)</f>
        <v>699046.11790355854</v>
      </c>
      <c r="D47" s="37">
        <f t="shared" ref="D47:N47" si="0">SUBTOTAL(109,D5:D46)</f>
        <v>619885.39052629552</v>
      </c>
      <c r="E47" s="37">
        <f t="shared" si="0"/>
        <v>738913.13089641673</v>
      </c>
      <c r="F47" s="37">
        <f t="shared" si="0"/>
        <v>694226.60519624024</v>
      </c>
      <c r="G47" s="37">
        <f t="shared" si="0"/>
        <v>739489.57360271213</v>
      </c>
      <c r="H47" s="37">
        <f t="shared" si="0"/>
        <v>714297.6089199998</v>
      </c>
      <c r="I47" s="37">
        <f t="shared" si="0"/>
        <v>852129.5309731412</v>
      </c>
      <c r="J47" s="37">
        <f t="shared" si="0"/>
        <v>697051.75124489446</v>
      </c>
      <c r="K47" s="37">
        <f t="shared" si="0"/>
        <v>811444.55850736727</v>
      </c>
      <c r="L47" s="37">
        <f t="shared" si="0"/>
        <v>805598.88967111101</v>
      </c>
      <c r="M47" s="37">
        <f t="shared" si="0"/>
        <v>764324.308863285</v>
      </c>
      <c r="N47" s="37">
        <f t="shared" si="0"/>
        <v>944601.80855213141</v>
      </c>
      <c r="O47" s="8">
        <f>SUBTOTAL(109,O5:O46)</f>
        <v>9081009.2748571523</v>
      </c>
      <c r="Q47"/>
      <c r="R47"/>
      <c r="S47"/>
      <c r="T47"/>
      <c r="U47" s="193"/>
      <c r="V47"/>
    </row>
    <row r="48" spans="1:25" ht="15" thickBot="1" x14ac:dyDescent="0.35">
      <c r="A48" s="10"/>
      <c r="B48" s="43" t="s">
        <v>70</v>
      </c>
      <c r="C48" s="234">
        <v>657250.90863999515</v>
      </c>
      <c r="D48" s="234">
        <v>543822.89999999991</v>
      </c>
      <c r="E48" s="234">
        <v>594378.56511627894</v>
      </c>
      <c r="F48" s="234">
        <v>608518.29999999993</v>
      </c>
      <c r="G48" s="234">
        <v>652360.76842105261</v>
      </c>
      <c r="H48" s="234">
        <v>641308.00000000012</v>
      </c>
      <c r="I48" s="234">
        <v>696782.25098396058</v>
      </c>
      <c r="J48" s="234">
        <v>571101.08368914877</v>
      </c>
      <c r="K48" s="234">
        <v>657745.97827265051</v>
      </c>
      <c r="L48" s="234">
        <v>671673.55339153833</v>
      </c>
      <c r="M48" s="234">
        <v>635618.09926065477</v>
      </c>
      <c r="N48" s="234">
        <v>729706.39963022468</v>
      </c>
      <c r="O48" s="36">
        <f>SUM(Tabla2[[#This Row],[Gener]:[Desembre]])</f>
        <v>7660266.8074055035</v>
      </c>
      <c r="Q48"/>
      <c r="R48"/>
      <c r="S48"/>
      <c r="T48"/>
      <c r="U48"/>
      <c r="V48"/>
    </row>
    <row r="49" spans="1:25" ht="15" thickBot="1" x14ac:dyDescent="0.35">
      <c r="A49" s="17"/>
      <c r="B49" s="64" t="s">
        <v>58</v>
      </c>
      <c r="C49" s="229">
        <f>(C47/C48)-1</f>
        <v>6.3590949383466544E-2</v>
      </c>
      <c r="D49" s="230">
        <f>(D47/D48)-1</f>
        <v>0.1398662883197741</v>
      </c>
      <c r="E49" s="230">
        <f t="shared" ref="E49:O49" si="1">(E47/E48)-1</f>
        <v>0.24316920942776976</v>
      </c>
      <c r="F49" s="230">
        <f t="shared" si="1"/>
        <v>0.14084753933651672</v>
      </c>
      <c r="G49" s="230">
        <f t="shared" si="1"/>
        <v>0.13355923501123845</v>
      </c>
      <c r="H49" s="230">
        <f t="shared" si="1"/>
        <v>0.11381365727544268</v>
      </c>
      <c r="I49" s="230">
        <f t="shared" si="1"/>
        <v>0.22294953663042794</v>
      </c>
      <c r="J49" s="230">
        <f t="shared" si="1"/>
        <v>0.22054006051282649</v>
      </c>
      <c r="K49" s="230">
        <f t="shared" si="1"/>
        <v>0.23367467884540249</v>
      </c>
      <c r="L49" s="230">
        <f t="shared" si="1"/>
        <v>0.19939051582920331</v>
      </c>
      <c r="M49" s="230">
        <f t="shared" si="1"/>
        <v>0.2024898437479048</v>
      </c>
      <c r="N49" s="231">
        <f t="shared" si="1"/>
        <v>0.29449571640156091</v>
      </c>
      <c r="O49" s="232">
        <f t="shared" si="1"/>
        <v>0.18546905782422063</v>
      </c>
      <c r="Q49"/>
      <c r="R49"/>
      <c r="S49"/>
      <c r="T49"/>
      <c r="U49"/>
      <c r="V49"/>
    </row>
    <row r="50" spans="1:25" x14ac:dyDescent="0.3">
      <c r="A50" s="17"/>
      <c r="B50" s="226" t="s">
        <v>66</v>
      </c>
      <c r="C50" s="75">
        <v>212.69</v>
      </c>
      <c r="D50" s="75">
        <v>217</v>
      </c>
      <c r="E50" s="75">
        <v>69</v>
      </c>
      <c r="F50" s="75">
        <v>195.3684037598415</v>
      </c>
      <c r="G50" s="75">
        <v>229</v>
      </c>
      <c r="H50" s="75">
        <v>32</v>
      </c>
      <c r="I50" s="75">
        <v>212</v>
      </c>
      <c r="J50" s="75">
        <v>235.03387510553443</v>
      </c>
      <c r="K50" s="75">
        <v>112.8812526328055</v>
      </c>
      <c r="L50" s="75"/>
      <c r="M50" s="75"/>
      <c r="N50" s="75"/>
      <c r="O50" s="83">
        <f>SUM(C50:N50)</f>
        <v>1514.9735314981813</v>
      </c>
    </row>
    <row r="51" spans="1:25" x14ac:dyDescent="0.3">
      <c r="B51" s="14" t="s">
        <v>69</v>
      </c>
      <c r="Q51" s="16"/>
      <c r="R51" s="16"/>
      <c r="S51" s="16"/>
      <c r="T51" s="16"/>
      <c r="U51" s="16"/>
      <c r="V51" s="16"/>
      <c r="W51" s="16"/>
      <c r="X51" s="16"/>
      <c r="Y51" s="16"/>
    </row>
    <row r="54" spans="1:25" x14ac:dyDescent="0.3">
      <c r="P54" s="16"/>
      <c r="Q54" s="16"/>
      <c r="R54" s="16"/>
      <c r="S54" s="16"/>
      <c r="T54" s="16"/>
      <c r="U54" s="16"/>
    </row>
    <row r="57" spans="1:25" x14ac:dyDescent="0.3">
      <c r="U57" s="16"/>
    </row>
  </sheetData>
  <pageMargins left="0.19685039370078741" right="0.23622047244094491" top="0.39370078740157483" bottom="0.45" header="0.19685039370078741" footer="0.31496062992125984"/>
  <pageSetup paperSize="9" scale="75" orientation="landscape" r:id="rId1"/>
  <headerFooter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drawing r:id="rId2"/>
  <legacyDrawingHF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C54"/>
  <sheetViews>
    <sheetView showZeros="0" topLeftCell="A9" zoomScale="90" zoomScaleNormal="90" workbookViewId="0">
      <pane xSplit="2" topLeftCell="C1" activePane="topRight" state="frozen"/>
      <selection activeCell="I45" sqref="I45"/>
      <selection pane="topRight" activeCell="R73" sqref="R73"/>
    </sheetView>
  </sheetViews>
  <sheetFormatPr baseColWidth="10" defaultColWidth="11.44140625" defaultRowHeight="14.4" x14ac:dyDescent="0.3"/>
  <cols>
    <col min="1" max="1" width="5.6640625" style="3" customWidth="1"/>
    <col min="2" max="2" width="26.33203125" style="3" bestFit="1" customWidth="1"/>
    <col min="3" max="6" width="11.44140625" style="2"/>
    <col min="7" max="10" width="11.44140625" style="2" customWidth="1"/>
    <col min="11" max="11" width="11.6640625" style="2" customWidth="1"/>
    <col min="12" max="12" width="11.44140625" style="2" customWidth="1"/>
    <col min="13" max="13" width="12.5546875" style="2" customWidth="1"/>
    <col min="14" max="14" width="12.33203125" style="2" customWidth="1"/>
    <col min="15" max="15" width="11.44140625" style="2"/>
    <col min="16" max="16" width="13.6640625" style="3" bestFit="1" customWidth="1"/>
    <col min="17" max="16384" width="11.44140625" style="3"/>
  </cols>
  <sheetData>
    <row r="2" spans="1:17" ht="15.6" x14ac:dyDescent="0.3">
      <c r="B2" s="1" t="s">
        <v>73</v>
      </c>
    </row>
    <row r="3" spans="1:17" ht="15" thickBot="1" x14ac:dyDescent="0.35">
      <c r="C3" s="4" t="s">
        <v>68</v>
      </c>
    </row>
    <row r="4" spans="1:17" ht="15" thickBot="1" x14ac:dyDescent="0.35">
      <c r="A4" s="8" t="s">
        <v>59</v>
      </c>
      <c r="B4" s="18" t="s">
        <v>57</v>
      </c>
      <c r="C4" s="37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32</v>
      </c>
      <c r="J4" s="6" t="s">
        <v>33</v>
      </c>
      <c r="K4" s="6" t="s">
        <v>34</v>
      </c>
      <c r="L4" s="6" t="s">
        <v>35</v>
      </c>
      <c r="M4" s="6" t="s">
        <v>36</v>
      </c>
      <c r="N4" s="33" t="s">
        <v>37</v>
      </c>
      <c r="O4" s="8" t="s">
        <v>38</v>
      </c>
    </row>
    <row r="5" spans="1:17" x14ac:dyDescent="0.3">
      <c r="A5" s="35">
        <v>1</v>
      </c>
      <c r="B5" s="40" t="s">
        <v>39</v>
      </c>
      <c r="C5" s="38">
        <v>170</v>
      </c>
      <c r="D5" s="38">
        <v>140</v>
      </c>
      <c r="E5" s="38">
        <v>60</v>
      </c>
      <c r="F5" s="38">
        <v>40</v>
      </c>
      <c r="G5" s="38">
        <v>120</v>
      </c>
      <c r="H5" s="38">
        <v>80</v>
      </c>
      <c r="I5" s="38">
        <v>40</v>
      </c>
      <c r="J5" s="38">
        <v>100</v>
      </c>
      <c r="K5" s="38">
        <v>160</v>
      </c>
      <c r="L5" s="38">
        <v>80</v>
      </c>
      <c r="M5" s="38">
        <v>100</v>
      </c>
      <c r="N5" s="236">
        <v>60</v>
      </c>
      <c r="O5" s="35">
        <f>SUM(Tabla25[[#This Row],[Gener]:[Desembre]])</f>
        <v>1150</v>
      </c>
      <c r="P5" s="221"/>
    </row>
    <row r="6" spans="1:17" x14ac:dyDescent="0.3">
      <c r="A6" s="12">
        <v>2</v>
      </c>
      <c r="B6" s="41" t="s">
        <v>0</v>
      </c>
      <c r="C6" s="38">
        <v>1320</v>
      </c>
      <c r="D6" s="38">
        <v>1390</v>
      </c>
      <c r="E6" s="38">
        <v>1750</v>
      </c>
      <c r="F6" s="38">
        <v>1180</v>
      </c>
      <c r="G6" s="38">
        <v>2020</v>
      </c>
      <c r="H6" s="38">
        <v>1570</v>
      </c>
      <c r="I6" s="38">
        <v>2790</v>
      </c>
      <c r="J6" s="38">
        <v>1370</v>
      </c>
      <c r="K6" s="38">
        <v>2200</v>
      </c>
      <c r="L6" s="38">
        <v>1510</v>
      </c>
      <c r="M6" s="38">
        <v>1650</v>
      </c>
      <c r="N6" s="236">
        <v>1410</v>
      </c>
      <c r="O6" s="35">
        <f>SUM(Tabla25[[#This Row],[Gener]:[Desembre]])</f>
        <v>20160</v>
      </c>
      <c r="P6" s="221"/>
    </row>
    <row r="7" spans="1:17" x14ac:dyDescent="0.3">
      <c r="A7" s="12">
        <v>3</v>
      </c>
      <c r="B7" s="41" t="s">
        <v>1</v>
      </c>
      <c r="C7" s="38"/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236">
        <v>0</v>
      </c>
      <c r="O7" s="35">
        <f>SUM(Tabla25[[#This Row],[Gener]:[Desembre]])</f>
        <v>0</v>
      </c>
      <c r="P7" s="221"/>
    </row>
    <row r="8" spans="1:17" x14ac:dyDescent="0.3">
      <c r="A8" s="12">
        <v>4</v>
      </c>
      <c r="B8" s="41" t="s">
        <v>2</v>
      </c>
      <c r="C8" s="38"/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236">
        <v>0</v>
      </c>
      <c r="O8" s="35">
        <f>SUM(Tabla25[[#This Row],[Gener]:[Desembre]])</f>
        <v>0</v>
      </c>
      <c r="P8" s="221"/>
      <c r="Q8"/>
    </row>
    <row r="9" spans="1:17" x14ac:dyDescent="0.3">
      <c r="A9" s="12">
        <v>5</v>
      </c>
      <c r="B9" s="41" t="s">
        <v>3</v>
      </c>
      <c r="C9" s="38"/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236">
        <v>0</v>
      </c>
      <c r="O9" s="35">
        <f>SUM(Tabla25[[#This Row],[Gener]:[Desembre]])</f>
        <v>0</v>
      </c>
      <c r="P9" s="221"/>
      <c r="Q9"/>
    </row>
    <row r="10" spans="1:17" x14ac:dyDescent="0.3">
      <c r="A10" s="12">
        <v>6</v>
      </c>
      <c r="B10" s="41" t="s">
        <v>4</v>
      </c>
      <c r="C10" s="38">
        <v>6980</v>
      </c>
      <c r="D10" s="38">
        <v>6890</v>
      </c>
      <c r="E10" s="38">
        <v>12760</v>
      </c>
      <c r="F10" s="38">
        <v>7090</v>
      </c>
      <c r="G10" s="38">
        <v>9030</v>
      </c>
      <c r="H10" s="38">
        <v>7210</v>
      </c>
      <c r="I10" s="38">
        <v>7490</v>
      </c>
      <c r="J10" s="38">
        <v>6750</v>
      </c>
      <c r="K10" s="38">
        <v>7020</v>
      </c>
      <c r="L10" s="38">
        <v>6820</v>
      </c>
      <c r="M10" s="38">
        <v>18140</v>
      </c>
      <c r="N10" s="236">
        <v>6190</v>
      </c>
      <c r="O10" s="35">
        <f>SUM(Tabla25[[#This Row],[Gener]:[Desembre]])</f>
        <v>102370</v>
      </c>
      <c r="P10" s="221"/>
      <c r="Q10"/>
    </row>
    <row r="11" spans="1:17" x14ac:dyDescent="0.3">
      <c r="A11" s="12">
        <v>8</v>
      </c>
      <c r="B11" s="42" t="s">
        <v>7</v>
      </c>
      <c r="C11" s="38"/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236">
        <v>0</v>
      </c>
      <c r="O11" s="35">
        <f>SUM(Tabla25[[#This Row],[Gener]:[Desembre]])</f>
        <v>0</v>
      </c>
      <c r="P11" s="221"/>
      <c r="Q11"/>
    </row>
    <row r="12" spans="1:17" x14ac:dyDescent="0.3">
      <c r="A12" s="12">
        <v>9</v>
      </c>
      <c r="B12" s="41" t="s">
        <v>40</v>
      </c>
      <c r="C12" s="38"/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236">
        <v>0</v>
      </c>
      <c r="O12" s="35">
        <f>SUM(Tabla25[[#This Row],[Gener]:[Desembre]])</f>
        <v>0</v>
      </c>
      <c r="P12" s="221"/>
      <c r="Q12"/>
    </row>
    <row r="13" spans="1:17" x14ac:dyDescent="0.3">
      <c r="A13" s="12">
        <v>10</v>
      </c>
      <c r="B13" s="40" t="s">
        <v>41</v>
      </c>
      <c r="C13" s="38"/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18927</v>
      </c>
      <c r="L13" s="38">
        <v>22199</v>
      </c>
      <c r="M13" s="38">
        <v>18290.5</v>
      </c>
      <c r="N13" s="236">
        <v>23256.5</v>
      </c>
      <c r="O13" s="35">
        <f>SUM(Tabla25[[#This Row],[Gener]:[Desembre]])</f>
        <v>82673</v>
      </c>
      <c r="P13" s="221"/>
      <c r="Q13"/>
    </row>
    <row r="14" spans="1:17" x14ac:dyDescent="0.3">
      <c r="A14" s="12">
        <v>11</v>
      </c>
      <c r="B14" s="41" t="s">
        <v>9</v>
      </c>
      <c r="C14" s="38">
        <v>3810</v>
      </c>
      <c r="D14" s="38">
        <v>1900</v>
      </c>
      <c r="E14" s="38">
        <v>1280</v>
      </c>
      <c r="F14" s="38">
        <v>832.8</v>
      </c>
      <c r="G14" s="38">
        <v>760</v>
      </c>
      <c r="H14" s="38">
        <v>900</v>
      </c>
      <c r="I14" s="38">
        <v>1080</v>
      </c>
      <c r="J14" s="38">
        <v>780</v>
      </c>
      <c r="K14" s="38">
        <v>820</v>
      </c>
      <c r="L14" s="38">
        <v>960</v>
      </c>
      <c r="M14" s="38">
        <v>3210</v>
      </c>
      <c r="N14" s="236">
        <v>1510</v>
      </c>
      <c r="O14" s="35">
        <f>SUM(Tabla25[[#This Row],[Gener]:[Desembre]])</f>
        <v>17842.8</v>
      </c>
      <c r="P14" s="221"/>
      <c r="Q14"/>
    </row>
    <row r="15" spans="1:17" x14ac:dyDescent="0.3">
      <c r="A15" s="12">
        <v>12</v>
      </c>
      <c r="B15" s="41" t="s">
        <v>10</v>
      </c>
      <c r="C15" s="38"/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236">
        <v>0</v>
      </c>
      <c r="O15" s="35">
        <f>SUM(Tabla25[[#This Row],[Gener]:[Desembre]])</f>
        <v>0</v>
      </c>
      <c r="P15" s="221"/>
      <c r="Q15"/>
    </row>
    <row r="16" spans="1:17" x14ac:dyDescent="0.3">
      <c r="A16" s="12">
        <v>13</v>
      </c>
      <c r="B16" s="41" t="s">
        <v>42</v>
      </c>
      <c r="C16" s="38"/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5500</v>
      </c>
      <c r="M16" s="38">
        <v>4260</v>
      </c>
      <c r="N16" s="236">
        <v>3320</v>
      </c>
      <c r="O16" s="35">
        <f>SUM(Tabla25[[#This Row],[Gener]:[Desembre]])</f>
        <v>13080</v>
      </c>
      <c r="P16" s="221"/>
      <c r="Q16"/>
    </row>
    <row r="17" spans="1:29" x14ac:dyDescent="0.3">
      <c r="A17" s="12">
        <v>14</v>
      </c>
      <c r="B17" s="41" t="s">
        <v>11</v>
      </c>
      <c r="C17" s="38"/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236">
        <v>0</v>
      </c>
      <c r="O17" s="35">
        <f>SUM(Tabla25[[#This Row],[Gener]:[Desembre]])</f>
        <v>0</v>
      </c>
      <c r="P17" s="221"/>
      <c r="Q17"/>
    </row>
    <row r="18" spans="1:29" x14ac:dyDescent="0.3">
      <c r="A18" s="12">
        <v>15</v>
      </c>
      <c r="B18" s="41" t="s">
        <v>12</v>
      </c>
      <c r="C18" s="38"/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236">
        <v>0</v>
      </c>
      <c r="O18" s="35">
        <f>SUM(Tabla25[[#This Row],[Gener]:[Desembre]])</f>
        <v>0</v>
      </c>
      <c r="P18" s="221"/>
    </row>
    <row r="19" spans="1:29" x14ac:dyDescent="0.3">
      <c r="A19" s="12">
        <v>16</v>
      </c>
      <c r="B19" s="41" t="s">
        <v>13</v>
      </c>
      <c r="C19" s="38"/>
      <c r="D19" s="38" t="s">
        <v>81</v>
      </c>
      <c r="E19" s="38" t="s">
        <v>81</v>
      </c>
      <c r="F19" s="38" t="s">
        <v>81</v>
      </c>
      <c r="G19" s="38" t="s">
        <v>81</v>
      </c>
      <c r="H19" s="38" t="s">
        <v>81</v>
      </c>
      <c r="I19" s="38" t="s">
        <v>81</v>
      </c>
      <c r="J19" s="38" t="s">
        <v>81</v>
      </c>
      <c r="K19" s="38" t="s">
        <v>81</v>
      </c>
      <c r="L19" s="38" t="s">
        <v>81</v>
      </c>
      <c r="M19" s="38" t="s">
        <v>81</v>
      </c>
      <c r="N19" s="236" t="s">
        <v>81</v>
      </c>
      <c r="O19" s="35">
        <f>SUM(Tabla25[[#This Row],[Gener]:[Desembre]])</f>
        <v>0</v>
      </c>
      <c r="P19" s="221"/>
    </row>
    <row r="20" spans="1:29" x14ac:dyDescent="0.3">
      <c r="A20" s="12">
        <v>17</v>
      </c>
      <c r="B20" s="41" t="s">
        <v>14</v>
      </c>
      <c r="C20" s="38"/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236">
        <v>0</v>
      </c>
      <c r="O20" s="35">
        <f>SUM(Tabla25[[#This Row],[Gener]:[Desembre]])</f>
        <v>0</v>
      </c>
      <c r="P20" s="221"/>
    </row>
    <row r="21" spans="1:29" x14ac:dyDescent="0.3">
      <c r="A21" s="12">
        <v>18</v>
      </c>
      <c r="B21" s="41" t="s">
        <v>15</v>
      </c>
      <c r="C21" s="38">
        <v>24620</v>
      </c>
      <c r="D21" s="38">
        <v>23370</v>
      </c>
      <c r="E21" s="38">
        <v>24540</v>
      </c>
      <c r="F21" s="38">
        <v>24360</v>
      </c>
      <c r="G21" s="38">
        <v>26270</v>
      </c>
      <c r="H21" s="38">
        <v>26760</v>
      </c>
      <c r="I21" s="38">
        <v>28100</v>
      </c>
      <c r="J21" s="38">
        <v>17500</v>
      </c>
      <c r="K21" s="38">
        <v>27400</v>
      </c>
      <c r="L21" s="38">
        <v>28220</v>
      </c>
      <c r="M21" s="38">
        <v>25020</v>
      </c>
      <c r="N21" s="236">
        <v>26170</v>
      </c>
      <c r="O21" s="35">
        <f>SUM(Tabla25[[#This Row],[Gener]:[Desembre]])</f>
        <v>302330</v>
      </c>
      <c r="P21" s="221"/>
    </row>
    <row r="22" spans="1:29" x14ac:dyDescent="0.3">
      <c r="A22" s="12">
        <v>19</v>
      </c>
      <c r="B22" s="41" t="s">
        <v>16</v>
      </c>
      <c r="C22" s="38">
        <v>6380</v>
      </c>
      <c r="D22" s="38">
        <v>6320</v>
      </c>
      <c r="E22" s="38">
        <v>6300</v>
      </c>
      <c r="F22" s="38">
        <v>6020</v>
      </c>
      <c r="G22" s="38">
        <v>14160</v>
      </c>
      <c r="H22" s="38">
        <v>6200</v>
      </c>
      <c r="I22" s="38">
        <v>9480</v>
      </c>
      <c r="J22" s="38">
        <v>4560</v>
      </c>
      <c r="K22" s="38">
        <v>7100</v>
      </c>
      <c r="L22" s="38">
        <v>7720</v>
      </c>
      <c r="M22" s="38">
        <v>5780</v>
      </c>
      <c r="N22" s="236">
        <v>12460</v>
      </c>
      <c r="O22" s="35">
        <f>SUM(Tabla25[[#This Row],[Gener]:[Desembre]])</f>
        <v>92480</v>
      </c>
      <c r="P22" s="221"/>
    </row>
    <row r="23" spans="1:29" x14ac:dyDescent="0.3">
      <c r="A23" s="12">
        <v>20</v>
      </c>
      <c r="B23" s="41" t="s">
        <v>17</v>
      </c>
      <c r="C23" s="38"/>
      <c r="D23" s="38" t="s">
        <v>81</v>
      </c>
      <c r="E23" s="38">
        <v>6920</v>
      </c>
      <c r="F23" s="38">
        <v>6540</v>
      </c>
      <c r="G23" s="38">
        <v>7400</v>
      </c>
      <c r="H23" s="38">
        <v>5900</v>
      </c>
      <c r="I23" s="38">
        <v>5300</v>
      </c>
      <c r="J23" s="38">
        <v>4080</v>
      </c>
      <c r="K23" s="38">
        <v>4020</v>
      </c>
      <c r="L23" s="38">
        <v>4040</v>
      </c>
      <c r="M23" s="38">
        <v>1800</v>
      </c>
      <c r="N23" s="236">
        <v>5000</v>
      </c>
      <c r="O23" s="35">
        <f>SUM(Tabla25[[#This Row],[Gener]:[Desembre]])</f>
        <v>51000</v>
      </c>
      <c r="P23" s="221"/>
    </row>
    <row r="24" spans="1:29" x14ac:dyDescent="0.3">
      <c r="A24" s="12">
        <v>21</v>
      </c>
      <c r="B24" s="41" t="s">
        <v>18</v>
      </c>
      <c r="C24" s="38"/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236">
        <v>0</v>
      </c>
      <c r="O24" s="35">
        <f>SUM(Tabla25[[#This Row],[Gener]:[Desembre]])</f>
        <v>0</v>
      </c>
      <c r="P24" s="221"/>
    </row>
    <row r="25" spans="1:29" x14ac:dyDescent="0.3">
      <c r="A25" s="12">
        <v>22</v>
      </c>
      <c r="B25" s="41" t="s">
        <v>19</v>
      </c>
      <c r="C25" s="38">
        <v>5780</v>
      </c>
      <c r="D25" s="38">
        <v>5300</v>
      </c>
      <c r="E25" s="38">
        <v>4720</v>
      </c>
      <c r="F25" s="38">
        <v>4380</v>
      </c>
      <c r="G25" s="38">
        <v>4680</v>
      </c>
      <c r="H25" s="38">
        <v>4240</v>
      </c>
      <c r="I25" s="38">
        <v>4640</v>
      </c>
      <c r="J25" s="38">
        <v>3460</v>
      </c>
      <c r="K25" s="38">
        <v>5800</v>
      </c>
      <c r="L25" s="38">
        <v>5460</v>
      </c>
      <c r="M25" s="38">
        <v>4520</v>
      </c>
      <c r="N25" s="236">
        <v>4740</v>
      </c>
      <c r="O25" s="35">
        <f>SUM(Tabla25[[#This Row],[Gener]:[Desembre]])</f>
        <v>57720</v>
      </c>
      <c r="P25" s="221"/>
    </row>
    <row r="26" spans="1:29" x14ac:dyDescent="0.3">
      <c r="A26" s="12">
        <v>23</v>
      </c>
      <c r="B26" s="41" t="s">
        <v>43</v>
      </c>
      <c r="C26" s="38"/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236">
        <v>0</v>
      </c>
      <c r="O26" s="35">
        <f>SUM(Tabla25[[#This Row],[Gener]:[Desembre]])</f>
        <v>0</v>
      </c>
      <c r="P26" s="221"/>
    </row>
    <row r="27" spans="1:29" x14ac:dyDescent="0.3">
      <c r="A27" s="12">
        <v>24</v>
      </c>
      <c r="B27" s="41" t="s">
        <v>44</v>
      </c>
      <c r="C27" s="38">
        <v>7392.2999999999993</v>
      </c>
      <c r="D27" s="38">
        <v>3832.9</v>
      </c>
      <c r="E27" s="38">
        <v>6964.74</v>
      </c>
      <c r="F27" s="38">
        <v>6107.8</v>
      </c>
      <c r="G27" s="38">
        <v>8938.4999999999982</v>
      </c>
      <c r="H27" s="38">
        <v>7092.7000000000007</v>
      </c>
      <c r="I27" s="38">
        <v>4993.6000000000004</v>
      </c>
      <c r="J27" s="38">
        <v>9239.7999999999993</v>
      </c>
      <c r="K27" s="38">
        <v>5180.8999999999996</v>
      </c>
      <c r="L27" s="38">
        <v>6961.1</v>
      </c>
      <c r="M27" s="38">
        <v>3790.8999999999996</v>
      </c>
      <c r="N27" s="236">
        <v>7710.3</v>
      </c>
      <c r="O27" s="35">
        <f>SUM(Tabla25[[#This Row],[Gener]:[Desembre]])</f>
        <v>78205.539999999994</v>
      </c>
      <c r="P27" s="221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x14ac:dyDescent="0.3">
      <c r="A28" s="12">
        <v>25</v>
      </c>
      <c r="B28" s="41" t="s">
        <v>20</v>
      </c>
      <c r="C28" s="38"/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7020</v>
      </c>
      <c r="L28" s="38">
        <v>10120</v>
      </c>
      <c r="M28" s="38">
        <v>10177.5</v>
      </c>
      <c r="N28" s="236">
        <v>11670</v>
      </c>
      <c r="O28" s="35">
        <f>SUM(Tabla25[[#This Row],[Gener]:[Desembre]])</f>
        <v>38987.5</v>
      </c>
      <c r="P28" s="221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spans="1:29" x14ac:dyDescent="0.3">
      <c r="A29" s="12">
        <v>26</v>
      </c>
      <c r="B29" s="41" t="s">
        <v>45</v>
      </c>
      <c r="C29" s="38">
        <v>2351.9000000000005</v>
      </c>
      <c r="D29" s="38">
        <v>1647.1999999999998</v>
      </c>
      <c r="E29" s="38">
        <v>1780.5999999999997</v>
      </c>
      <c r="F29" s="38">
        <v>2256.1999999999998</v>
      </c>
      <c r="G29" s="38">
        <v>1896.6</v>
      </c>
      <c r="H29" s="38">
        <v>1960.3999999999999</v>
      </c>
      <c r="I29" s="38">
        <v>2505.6</v>
      </c>
      <c r="J29" s="38">
        <v>1890.8</v>
      </c>
      <c r="K29" s="38">
        <v>2082.1999999999998</v>
      </c>
      <c r="L29" s="38">
        <v>2331.6</v>
      </c>
      <c r="M29" s="38">
        <v>1815.3999999999999</v>
      </c>
      <c r="N29" s="236">
        <v>2592.5999999999995</v>
      </c>
      <c r="O29" s="35">
        <f>SUM(Tabla25[[#This Row],[Gener]:[Desembre]])</f>
        <v>25111.1</v>
      </c>
      <c r="P29" s="221"/>
    </row>
    <row r="30" spans="1:29" x14ac:dyDescent="0.3">
      <c r="A30" s="12">
        <v>27</v>
      </c>
      <c r="B30" s="41" t="s">
        <v>46</v>
      </c>
      <c r="C30" s="38"/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236">
        <v>0</v>
      </c>
      <c r="O30" s="35">
        <f>SUM(Tabla25[[#This Row],[Gener]:[Desembre]])</f>
        <v>0</v>
      </c>
      <c r="P30" s="221"/>
    </row>
    <row r="31" spans="1:29" x14ac:dyDescent="0.3">
      <c r="A31" s="12">
        <v>28</v>
      </c>
      <c r="B31" s="41" t="s">
        <v>47</v>
      </c>
      <c r="C31" s="38"/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236">
        <v>0</v>
      </c>
      <c r="O31" s="35">
        <f>SUM(Tabla25[[#This Row],[Gener]:[Desembre]])</f>
        <v>0</v>
      </c>
      <c r="P31" s="221"/>
    </row>
    <row r="32" spans="1:29" x14ac:dyDescent="0.3">
      <c r="A32" s="12">
        <v>29</v>
      </c>
      <c r="B32" s="41" t="s">
        <v>48</v>
      </c>
      <c r="C32" s="38"/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236">
        <v>0</v>
      </c>
      <c r="O32" s="35">
        <f>SUM(Tabla25[[#This Row],[Gener]:[Desembre]])</f>
        <v>0</v>
      </c>
      <c r="P32" s="221"/>
    </row>
    <row r="33" spans="1:19" x14ac:dyDescent="0.3">
      <c r="A33" s="12">
        <v>30</v>
      </c>
      <c r="B33" s="41" t="s">
        <v>50</v>
      </c>
      <c r="C33" s="38">
        <v>2670</v>
      </c>
      <c r="D33" s="38">
        <v>2070</v>
      </c>
      <c r="E33" s="38">
        <v>2190</v>
      </c>
      <c r="F33" s="38">
        <v>1600</v>
      </c>
      <c r="G33" s="38">
        <v>1840</v>
      </c>
      <c r="H33" s="38">
        <v>2330</v>
      </c>
      <c r="I33" s="38">
        <v>1170</v>
      </c>
      <c r="J33" s="38">
        <v>1440</v>
      </c>
      <c r="K33" s="38">
        <v>1240</v>
      </c>
      <c r="L33" s="38">
        <v>1980</v>
      </c>
      <c r="M33" s="38">
        <v>2040</v>
      </c>
      <c r="N33" s="236">
        <v>4620</v>
      </c>
      <c r="O33" s="35">
        <f>SUM(Tabla25[[#This Row],[Gener]:[Desembre]])</f>
        <v>25190</v>
      </c>
      <c r="P33" s="221"/>
    </row>
    <row r="34" spans="1:19" x14ac:dyDescent="0.3">
      <c r="A34" s="12">
        <v>31</v>
      </c>
      <c r="B34" s="41" t="s">
        <v>51</v>
      </c>
      <c r="C34" s="38"/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236">
        <v>0</v>
      </c>
      <c r="O34" s="35">
        <f>SUM(Tabla25[[#This Row],[Gener]:[Desembre]])</f>
        <v>0</v>
      </c>
      <c r="P34" s="221"/>
    </row>
    <row r="35" spans="1:19" x14ac:dyDescent="0.3">
      <c r="A35" s="12">
        <v>32</v>
      </c>
      <c r="B35" s="41" t="s">
        <v>52</v>
      </c>
      <c r="C35" s="38">
        <v>3170</v>
      </c>
      <c r="D35" s="38">
        <v>2860</v>
      </c>
      <c r="E35" s="38">
        <v>3680</v>
      </c>
      <c r="F35" s="38">
        <v>3000</v>
      </c>
      <c r="G35" s="38">
        <v>3520</v>
      </c>
      <c r="H35" s="38">
        <v>2690</v>
      </c>
      <c r="I35" s="38">
        <v>4420</v>
      </c>
      <c r="J35" s="38">
        <v>2490</v>
      </c>
      <c r="K35" s="38">
        <v>4580</v>
      </c>
      <c r="L35" s="38">
        <v>3300</v>
      </c>
      <c r="M35" s="38">
        <v>3240</v>
      </c>
      <c r="N35" s="236">
        <v>4170</v>
      </c>
      <c r="O35" s="35">
        <f>SUM(Tabla25[[#This Row],[Gener]:[Desembre]])</f>
        <v>41120</v>
      </c>
      <c r="P35" s="221"/>
    </row>
    <row r="36" spans="1:19" x14ac:dyDescent="0.3">
      <c r="A36" s="12">
        <v>33</v>
      </c>
      <c r="B36" s="41" t="s">
        <v>21</v>
      </c>
      <c r="C36" s="38"/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236">
        <v>0</v>
      </c>
      <c r="O36" s="35">
        <f>SUM(Tabla25[[#This Row],[Gener]:[Desembre]])</f>
        <v>0</v>
      </c>
      <c r="P36" s="221"/>
    </row>
    <row r="37" spans="1:19" x14ac:dyDescent="0.3">
      <c r="A37" s="12">
        <v>34</v>
      </c>
      <c r="B37" s="41" t="s">
        <v>22</v>
      </c>
      <c r="C37" s="38"/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236">
        <v>0</v>
      </c>
      <c r="O37" s="35">
        <f>SUM(Tabla25[[#This Row],[Gener]:[Desembre]])</f>
        <v>0</v>
      </c>
      <c r="P37" s="221"/>
    </row>
    <row r="38" spans="1:19" x14ac:dyDescent="0.3">
      <c r="A38" s="12">
        <v>35</v>
      </c>
      <c r="B38" s="41" t="s">
        <v>23</v>
      </c>
      <c r="C38" s="38"/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236">
        <v>0</v>
      </c>
      <c r="O38" s="35">
        <f>SUM(Tabla25[[#This Row],[Gener]:[Desembre]])</f>
        <v>0</v>
      </c>
      <c r="P38" s="221"/>
    </row>
    <row r="39" spans="1:19" x14ac:dyDescent="0.3">
      <c r="A39" s="12">
        <v>36</v>
      </c>
      <c r="B39" s="41" t="s">
        <v>24</v>
      </c>
      <c r="C39" s="38"/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236">
        <v>0</v>
      </c>
      <c r="O39" s="35">
        <f>SUM(Tabla25[[#This Row],[Gener]:[Desembre]])</f>
        <v>0</v>
      </c>
      <c r="P39" s="221"/>
    </row>
    <row r="40" spans="1:19" x14ac:dyDescent="0.3">
      <c r="A40" s="12">
        <v>37</v>
      </c>
      <c r="B40" s="41" t="s">
        <v>25</v>
      </c>
      <c r="C40" s="38"/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30</v>
      </c>
      <c r="J40" s="38">
        <v>0</v>
      </c>
      <c r="K40" s="38">
        <v>0</v>
      </c>
      <c r="L40" s="38">
        <v>0</v>
      </c>
      <c r="M40" s="38">
        <v>0</v>
      </c>
      <c r="N40" s="236">
        <v>0</v>
      </c>
      <c r="O40" s="35">
        <f>SUM(Tabla25[[#This Row],[Gener]:[Desembre]])</f>
        <v>30</v>
      </c>
      <c r="P40" s="221"/>
    </row>
    <row r="41" spans="1:19" x14ac:dyDescent="0.3">
      <c r="A41" s="12">
        <v>38</v>
      </c>
      <c r="B41" s="41" t="s">
        <v>5</v>
      </c>
      <c r="C41" s="38"/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236">
        <v>0</v>
      </c>
      <c r="O41" s="35">
        <f>SUM(Tabla25[[#This Row],[Gener]:[Desembre]])</f>
        <v>0</v>
      </c>
      <c r="P41" s="221"/>
    </row>
    <row r="42" spans="1:19" x14ac:dyDescent="0.3">
      <c r="A42" s="12">
        <v>39</v>
      </c>
      <c r="B42" s="41" t="s">
        <v>6</v>
      </c>
      <c r="C42" s="38">
        <v>2724</v>
      </c>
      <c r="D42" s="38">
        <v>1810.0281600000001</v>
      </c>
      <c r="E42" s="38">
        <v>2206.8211200000001</v>
      </c>
      <c r="F42" s="38">
        <v>3098.2464000000004</v>
      </c>
      <c r="G42" s="38">
        <v>2152.4659200000001</v>
      </c>
      <c r="H42" s="38">
        <v>1516.51008</v>
      </c>
      <c r="I42" s="38">
        <v>3508.3769600000005</v>
      </c>
      <c r="J42" s="38">
        <v>3542.2988800000007</v>
      </c>
      <c r="K42" s="38">
        <v>2878.8422400000004</v>
      </c>
      <c r="L42" s="38">
        <v>2701.4534400000002</v>
      </c>
      <c r="M42" s="38">
        <v>2676.9936000000002</v>
      </c>
      <c r="N42" s="236">
        <v>1799.1571200000001</v>
      </c>
      <c r="O42" s="35">
        <f>SUM(Tabla25[[#This Row],[Gener]:[Desembre]])</f>
        <v>30615.193920000009</v>
      </c>
      <c r="P42" s="221"/>
    </row>
    <row r="43" spans="1:19" x14ac:dyDescent="0.3">
      <c r="A43" s="12">
        <v>40</v>
      </c>
      <c r="B43" s="41" t="s">
        <v>8</v>
      </c>
      <c r="C43" s="38"/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236">
        <v>0</v>
      </c>
      <c r="O43" s="35">
        <f>SUM(Tabla25[[#This Row],[Gener]:[Desembre]])</f>
        <v>0</v>
      </c>
      <c r="P43" s="221"/>
    </row>
    <row r="44" spans="1:19" x14ac:dyDescent="0.3">
      <c r="A44" s="12">
        <v>41</v>
      </c>
      <c r="B44" s="41" t="s">
        <v>49</v>
      </c>
      <c r="C44" s="38"/>
      <c r="D44" s="38" t="s">
        <v>81</v>
      </c>
      <c r="E44" s="38" t="s">
        <v>81</v>
      </c>
      <c r="F44" s="38" t="s">
        <v>81</v>
      </c>
      <c r="G44" s="38" t="s">
        <v>81</v>
      </c>
      <c r="H44" s="38" t="s">
        <v>81</v>
      </c>
      <c r="I44" s="38" t="s">
        <v>81</v>
      </c>
      <c r="J44" s="38" t="s">
        <v>81</v>
      </c>
      <c r="K44" s="38" t="s">
        <v>81</v>
      </c>
      <c r="L44" s="38" t="s">
        <v>81</v>
      </c>
      <c r="M44" s="38" t="s">
        <v>81</v>
      </c>
      <c r="N44" s="236" t="s">
        <v>81</v>
      </c>
      <c r="O44" s="35"/>
      <c r="P44" s="221"/>
    </row>
    <row r="45" spans="1:19" x14ac:dyDescent="0.3">
      <c r="A45" s="12">
        <v>7</v>
      </c>
      <c r="B45" s="41" t="s">
        <v>82</v>
      </c>
      <c r="C45" s="10"/>
      <c r="D45" s="10"/>
      <c r="E45" s="10"/>
      <c r="F45" s="10"/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35"/>
      <c r="P45" s="221"/>
    </row>
    <row r="46" spans="1:19" ht="15" thickBot="1" x14ac:dyDescent="0.35">
      <c r="A46" s="72">
        <v>43</v>
      </c>
      <c r="B46" s="287" t="s">
        <v>83</v>
      </c>
      <c r="C46" s="38"/>
      <c r="D46" s="30"/>
      <c r="E46" s="30"/>
      <c r="F46" s="17"/>
      <c r="G46" s="17">
        <v>0</v>
      </c>
      <c r="H46" s="17">
        <v>0</v>
      </c>
      <c r="I46" s="17">
        <v>0</v>
      </c>
      <c r="J46" s="30">
        <v>0</v>
      </c>
      <c r="K46" s="30">
        <v>0</v>
      </c>
      <c r="L46" s="30">
        <v>0</v>
      </c>
      <c r="M46" s="30">
        <v>0</v>
      </c>
      <c r="N46" s="31">
        <v>0</v>
      </c>
      <c r="O46" s="35">
        <f>SUM(Tabla25[[#This Row],[Gener]:[Desembre]])</f>
        <v>0</v>
      </c>
    </row>
    <row r="47" spans="1:19" s="4" customFormat="1" ht="15" thickBot="1" x14ac:dyDescent="0.35">
      <c r="A47" s="73"/>
      <c r="B47" s="18" t="s">
        <v>74</v>
      </c>
      <c r="C47" s="37">
        <f t="shared" ref="C47:L47" si="0">SUBTOTAL(109,C5:C46)</f>
        <v>67368.200000000012</v>
      </c>
      <c r="D47" s="6">
        <f t="shared" si="0"/>
        <v>57530.12816</v>
      </c>
      <c r="E47" s="6">
        <f t="shared" si="0"/>
        <v>75152.16111999999</v>
      </c>
      <c r="F47" s="6">
        <f t="shared" si="0"/>
        <v>66505.046400000007</v>
      </c>
      <c r="G47" s="6">
        <f t="shared" si="0"/>
        <v>82787.565920000008</v>
      </c>
      <c r="H47" s="6">
        <f t="shared" si="0"/>
        <v>68449.610080000013</v>
      </c>
      <c r="I47" s="6">
        <f t="shared" si="0"/>
        <v>75547.576959999991</v>
      </c>
      <c r="J47" s="6">
        <f t="shared" si="0"/>
        <v>57202.898880000008</v>
      </c>
      <c r="K47" s="6">
        <f t="shared" si="0"/>
        <v>96428.942239999989</v>
      </c>
      <c r="L47" s="6">
        <f t="shared" si="0"/>
        <v>109903.15344000001</v>
      </c>
      <c r="M47" s="6">
        <f>SUM(M5:M46)</f>
        <v>106511.29359999999</v>
      </c>
      <c r="N47" s="6">
        <f>SUM(N5:N46)</f>
        <v>116678.55712000001</v>
      </c>
      <c r="O47" s="8">
        <f>SUBTOTAL(109,O5:O46)</f>
        <v>980065.13392000005</v>
      </c>
      <c r="P47" s="164"/>
      <c r="Q47" s="164"/>
      <c r="S47" s="164"/>
    </row>
    <row r="48" spans="1:19" ht="15" thickBot="1" x14ac:dyDescent="0.35">
      <c r="A48" s="10"/>
      <c r="B48" s="43" t="s">
        <v>70</v>
      </c>
      <c r="C48" s="234">
        <v>89219.199999999997</v>
      </c>
      <c r="D48" s="235">
        <v>92795.1</v>
      </c>
      <c r="E48" s="235">
        <v>94018.9</v>
      </c>
      <c r="F48" s="235">
        <v>90862.7</v>
      </c>
      <c r="G48" s="235">
        <v>101755.6</v>
      </c>
      <c r="H48" s="235">
        <v>102603</v>
      </c>
      <c r="I48" s="235">
        <v>103634</v>
      </c>
      <c r="J48" s="235">
        <v>72281.399999999994</v>
      </c>
      <c r="K48" s="235">
        <v>100316</v>
      </c>
      <c r="L48" s="235">
        <v>109148</v>
      </c>
      <c r="M48" s="235">
        <v>103174.7</v>
      </c>
      <c r="N48" s="235">
        <v>100198</v>
      </c>
      <c r="O48" s="36">
        <f>SUM(Tabla25[[#This Row],[Gener]:[Desembre]])</f>
        <v>1160006.6000000001</v>
      </c>
    </row>
    <row r="49" spans="1:16" ht="15" thickBot="1" x14ac:dyDescent="0.35">
      <c r="A49" s="17"/>
      <c r="B49" s="64" t="s">
        <v>58</v>
      </c>
      <c r="C49" s="66">
        <f>(C47/C48)-1</f>
        <v>-0.24491365087335448</v>
      </c>
      <c r="D49" s="66">
        <f>(D47/D48)-1</f>
        <v>-0.38003053868146064</v>
      </c>
      <c r="E49" s="66">
        <f t="shared" ref="E49:O49" si="1">(E47/E48)-1</f>
        <v>-0.20066964067862958</v>
      </c>
      <c r="F49" s="66">
        <f t="shared" si="1"/>
        <v>-0.26807098622427017</v>
      </c>
      <c r="G49" s="66">
        <f t="shared" si="1"/>
        <v>-0.18640776605906695</v>
      </c>
      <c r="H49" s="66">
        <f t="shared" si="1"/>
        <v>-0.33286931103379036</v>
      </c>
      <c r="I49" s="66">
        <f t="shared" si="1"/>
        <v>-0.27101552617866731</v>
      </c>
      <c r="J49" s="66">
        <f t="shared" si="1"/>
        <v>-0.20860831583228867</v>
      </c>
      <c r="K49" s="66">
        <f t="shared" si="1"/>
        <v>-3.8748133498145987E-2</v>
      </c>
      <c r="L49" s="66">
        <f t="shared" si="1"/>
        <v>6.9186191226591198E-3</v>
      </c>
      <c r="M49" s="66">
        <f t="shared" si="1"/>
        <v>3.233926146623145E-2</v>
      </c>
      <c r="N49" s="216">
        <f t="shared" si="1"/>
        <v>0.16447990099602805</v>
      </c>
      <c r="O49" s="232">
        <f t="shared" si="1"/>
        <v>-0.1551210709318378</v>
      </c>
      <c r="P49" s="16"/>
    </row>
    <row r="50" spans="1:16" x14ac:dyDescent="0.3">
      <c r="B50" s="14" t="s">
        <v>69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6" x14ac:dyDescent="0.3">
      <c r="P51" s="16"/>
    </row>
    <row r="52" spans="1:16" x14ac:dyDescent="0.3">
      <c r="E52" s="65"/>
      <c r="H52" s="67"/>
      <c r="P52" s="16"/>
    </row>
    <row r="54" spans="1:16" x14ac:dyDescent="0.3">
      <c r="P54" s="16"/>
    </row>
  </sheetData>
  <sheetProtection sheet="1" objects="1" scenarios="1"/>
  <pageMargins left="0.19685039370078741" right="0.23622047244094491" top="0.39370078740157483" bottom="0.47" header="0.19685039370078741" footer="0.26"/>
  <pageSetup paperSize="9" scale="75" orientation="landscape" r:id="rId1"/>
  <headerFooter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drawing r:id="rId2"/>
  <legacyDrawingHF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52"/>
  <sheetViews>
    <sheetView showZeros="0" zoomScale="90" zoomScaleNormal="90" workbookViewId="0">
      <pane xSplit="2" ySplit="3" topLeftCell="C19" activePane="bottomRight" state="frozen"/>
      <selection activeCell="B45" sqref="B45"/>
      <selection pane="topRight" activeCell="B45" sqref="B45"/>
      <selection pane="bottomLeft" activeCell="B45" sqref="B45"/>
      <selection pane="bottomRight" activeCell="J29" sqref="J29"/>
    </sheetView>
  </sheetViews>
  <sheetFormatPr baseColWidth="10" defaultColWidth="11.44140625" defaultRowHeight="14.4" x14ac:dyDescent="0.3"/>
  <cols>
    <col min="1" max="1" width="5.33203125" style="3" customWidth="1"/>
    <col min="2" max="2" width="28" style="3" bestFit="1" customWidth="1"/>
    <col min="3" max="3" width="11.5546875" style="2" customWidth="1"/>
    <col min="4" max="10" width="11.44140625" style="2"/>
    <col min="11" max="11" width="11.44140625" style="2" customWidth="1"/>
    <col min="12" max="12" width="11.44140625" style="2"/>
    <col min="13" max="14" width="11.44140625" style="2" customWidth="1"/>
    <col min="15" max="15" width="11.44140625" style="2"/>
    <col min="16" max="16384" width="11.44140625" style="3"/>
  </cols>
  <sheetData>
    <row r="1" spans="1:28" ht="15.6" x14ac:dyDescent="0.3">
      <c r="B1" s="1" t="s">
        <v>75</v>
      </c>
    </row>
    <row r="2" spans="1:28" ht="15" thickBot="1" x14ac:dyDescent="0.35">
      <c r="C2" s="4" t="s">
        <v>53</v>
      </c>
    </row>
    <row r="3" spans="1:28" ht="15" thickBot="1" x14ac:dyDescent="0.35">
      <c r="A3" s="8" t="s">
        <v>60</v>
      </c>
      <c r="B3" s="18" t="s">
        <v>57</v>
      </c>
      <c r="C3" s="5" t="s">
        <v>26</v>
      </c>
      <c r="D3" s="6" t="s">
        <v>27</v>
      </c>
      <c r="E3" s="6" t="s">
        <v>28</v>
      </c>
      <c r="F3" s="6" t="s">
        <v>29</v>
      </c>
      <c r="G3" s="6" t="s">
        <v>30</v>
      </c>
      <c r="H3" s="6" t="s">
        <v>31</v>
      </c>
      <c r="I3" s="6" t="s">
        <v>32</v>
      </c>
      <c r="J3" s="6" t="s">
        <v>33</v>
      </c>
      <c r="K3" s="6" t="s">
        <v>34</v>
      </c>
      <c r="L3" s="6" t="s">
        <v>35</v>
      </c>
      <c r="M3" s="6" t="s">
        <v>36</v>
      </c>
      <c r="N3" s="7" t="s">
        <v>37</v>
      </c>
      <c r="O3" s="23" t="s">
        <v>38</v>
      </c>
    </row>
    <row r="4" spans="1:28" x14ac:dyDescent="0.3">
      <c r="A4" s="79">
        <v>1</v>
      </c>
      <c r="B4" s="77" t="s">
        <v>39</v>
      </c>
      <c r="C4" s="47">
        <v>15020.689266662475</v>
      </c>
      <c r="D4" s="44">
        <v>13119.934848955159</v>
      </c>
      <c r="E4" s="9">
        <v>13499.037145478598</v>
      </c>
      <c r="F4" s="9">
        <v>16542.7290845268</v>
      </c>
      <c r="G4" s="10">
        <v>13965.292945015837</v>
      </c>
      <c r="H4" s="10">
        <v>15100.597517374967</v>
      </c>
      <c r="I4" s="9">
        <v>17163.630443769784</v>
      </c>
      <c r="J4" s="9">
        <v>15294.95758806206</v>
      </c>
      <c r="K4" s="9">
        <v>17592.043325320803</v>
      </c>
      <c r="L4" s="10">
        <v>14919.668729503424</v>
      </c>
      <c r="M4" s="10">
        <v>14238.842327219561</v>
      </c>
      <c r="N4" s="249">
        <v>15339.478361649448</v>
      </c>
      <c r="O4" s="249">
        <f>SUM(Tabla3[[#This Row],[Gener]:[Desembre]])</f>
        <v>181796.90158353889</v>
      </c>
      <c r="Q4" s="228"/>
      <c r="R4" s="21"/>
    </row>
    <row r="5" spans="1:28" x14ac:dyDescent="0.3">
      <c r="A5" s="12">
        <v>2</v>
      </c>
      <c r="B5" s="78" t="s">
        <v>0</v>
      </c>
      <c r="C5" s="48">
        <v>13932.485863777494</v>
      </c>
      <c r="D5" s="45">
        <v>12226.636173102173</v>
      </c>
      <c r="E5" s="10">
        <v>15969.453896591351</v>
      </c>
      <c r="F5" s="10">
        <v>13811.020438615335</v>
      </c>
      <c r="G5" s="10">
        <v>15390.139048684045</v>
      </c>
      <c r="H5" s="10">
        <v>16603.271028618805</v>
      </c>
      <c r="I5" s="10">
        <v>16103.637149962567</v>
      </c>
      <c r="J5" s="10">
        <v>15040.80861071831</v>
      </c>
      <c r="K5" s="10">
        <v>15607.825248417266</v>
      </c>
      <c r="L5" s="10">
        <v>12602.05914139267</v>
      </c>
      <c r="M5" s="10">
        <v>14148.935930015798</v>
      </c>
      <c r="N5" s="11">
        <v>15753.399825098271</v>
      </c>
      <c r="O5" s="11">
        <f>SUM(Tabla3[[#This Row],[Gener]:[Desembre]])</f>
        <v>177189.67235499411</v>
      </c>
      <c r="Q5" s="228"/>
      <c r="R5" s="21"/>
    </row>
    <row r="6" spans="1:28" x14ac:dyDescent="0.3">
      <c r="A6" s="12">
        <v>3</v>
      </c>
      <c r="B6" s="78" t="s">
        <v>1</v>
      </c>
      <c r="C6" s="48">
        <v>62891.843637725979</v>
      </c>
      <c r="D6" s="45">
        <v>53500.783080606183</v>
      </c>
      <c r="E6" s="10">
        <v>68329.635772935202</v>
      </c>
      <c r="F6" s="10">
        <v>62348.925505992636</v>
      </c>
      <c r="G6" s="10">
        <v>67961.566982885983</v>
      </c>
      <c r="H6" s="10">
        <v>68365.75182691458</v>
      </c>
      <c r="I6" s="10">
        <v>71147.347500941803</v>
      </c>
      <c r="J6" s="10">
        <v>69120.499006424856</v>
      </c>
      <c r="K6" s="10">
        <v>72666.130736434672</v>
      </c>
      <c r="L6" s="10">
        <v>71272.116809450614</v>
      </c>
      <c r="M6" s="10">
        <v>62359.413322135239</v>
      </c>
      <c r="N6" s="11">
        <v>81718.854660787503</v>
      </c>
      <c r="O6" s="11">
        <f>SUM(Tabla3[[#This Row],[Gener]:[Desembre]])</f>
        <v>811682.86884323531</v>
      </c>
      <c r="Q6" s="228"/>
      <c r="R6" s="21"/>
    </row>
    <row r="7" spans="1:28" x14ac:dyDescent="0.3">
      <c r="A7" s="12">
        <v>4</v>
      </c>
      <c r="B7" s="78" t="s">
        <v>2</v>
      </c>
      <c r="C7" s="48">
        <v>1400.5714285714284</v>
      </c>
      <c r="D7" s="45">
        <v>1419.0350877192982</v>
      </c>
      <c r="E7" s="10">
        <v>1381.800447063606</v>
      </c>
      <c r="F7" s="10">
        <v>1930.984496124031</v>
      </c>
      <c r="G7" s="10">
        <v>1187.4270535242499</v>
      </c>
      <c r="H7" s="10">
        <v>1672.750095008159</v>
      </c>
      <c r="I7" s="10">
        <v>2066.456072351421</v>
      </c>
      <c r="J7" s="10">
        <v>1977.2891171016959</v>
      </c>
      <c r="K7" s="10">
        <v>1565.1029267241611</v>
      </c>
      <c r="L7" s="10">
        <v>1619.771734531133</v>
      </c>
      <c r="M7" s="10">
        <v>1509.8540946961998</v>
      </c>
      <c r="N7" s="11">
        <v>1905.2031342840169</v>
      </c>
      <c r="O7" s="11">
        <f>SUM(Tabla3[[#This Row],[Gener]:[Desembre]])</f>
        <v>19636.2456876994</v>
      </c>
      <c r="Q7" s="228"/>
      <c r="R7" s="21"/>
    </row>
    <row r="8" spans="1:28" x14ac:dyDescent="0.3">
      <c r="A8" s="12">
        <v>5</v>
      </c>
      <c r="B8" s="78" t="s">
        <v>3</v>
      </c>
      <c r="C8" s="48">
        <v>21900</v>
      </c>
      <c r="D8" s="45">
        <v>20340</v>
      </c>
      <c r="E8" s="10">
        <v>22660</v>
      </c>
      <c r="F8" s="10">
        <v>22200</v>
      </c>
      <c r="G8" s="10">
        <v>23100</v>
      </c>
      <c r="H8" s="10">
        <v>20580</v>
      </c>
      <c r="I8" s="10">
        <v>23940</v>
      </c>
      <c r="J8" s="10">
        <v>20040</v>
      </c>
      <c r="K8" s="10">
        <v>26120</v>
      </c>
      <c r="L8" s="10">
        <v>21600</v>
      </c>
      <c r="M8" s="10">
        <v>19900</v>
      </c>
      <c r="N8" s="11">
        <v>25800</v>
      </c>
      <c r="O8" s="11">
        <f>SUM(Tabla3[[#This Row],[Gener]:[Desembre]])</f>
        <v>268180</v>
      </c>
      <c r="Q8" s="228"/>
      <c r="R8" s="21"/>
    </row>
    <row r="9" spans="1:28" x14ac:dyDescent="0.3">
      <c r="A9" s="12">
        <v>6</v>
      </c>
      <c r="B9" s="78" t="s">
        <v>4</v>
      </c>
      <c r="C9" s="48">
        <v>53940</v>
      </c>
      <c r="D9" s="45">
        <v>47960</v>
      </c>
      <c r="E9" s="10">
        <v>54660</v>
      </c>
      <c r="F9" s="10">
        <v>49080</v>
      </c>
      <c r="G9" s="10">
        <v>56680</v>
      </c>
      <c r="H9" s="10">
        <v>56680</v>
      </c>
      <c r="I9" s="10">
        <v>55340</v>
      </c>
      <c r="J9" s="10">
        <v>52340</v>
      </c>
      <c r="K9" s="10">
        <v>53820</v>
      </c>
      <c r="L9" s="10">
        <v>55200</v>
      </c>
      <c r="M9" s="10">
        <v>52880</v>
      </c>
      <c r="N9" s="11">
        <v>55402</v>
      </c>
      <c r="O9" s="11">
        <f>SUM(Tabla3[[#This Row],[Gener]:[Desembre]])</f>
        <v>643982</v>
      </c>
      <c r="Q9" s="228"/>
      <c r="R9" s="21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x14ac:dyDescent="0.3">
      <c r="A10" s="12">
        <v>8</v>
      </c>
      <c r="B10" s="78" t="s">
        <v>7</v>
      </c>
      <c r="C10" s="48">
        <v>2484</v>
      </c>
      <c r="D10" s="45">
        <v>2607.219298245614</v>
      </c>
      <c r="E10" s="74">
        <v>2149.9004267425316</v>
      </c>
      <c r="F10" s="74">
        <v>3325.9883720930229</v>
      </c>
      <c r="G10" s="10">
        <v>2142.3998270648322</v>
      </c>
      <c r="H10" s="10">
        <v>3019.3669103346529</v>
      </c>
      <c r="I10" s="74">
        <v>4070.8165374677001</v>
      </c>
      <c r="J10" s="74">
        <v>3358.5762373413208</v>
      </c>
      <c r="K10" s="74">
        <v>2913.7456183223758</v>
      </c>
      <c r="L10" s="10">
        <v>3112.1171435081224</v>
      </c>
      <c r="M10" s="10">
        <v>2625.3420036577918</v>
      </c>
      <c r="N10" s="250">
        <v>3222.9608585858591</v>
      </c>
      <c r="O10" s="250">
        <f>SUM(Tabla3[[#This Row],[Gener]:[Desembre]])</f>
        <v>35032.433233363823</v>
      </c>
      <c r="Q10" s="228"/>
      <c r="R10" s="21"/>
    </row>
    <row r="11" spans="1:28" x14ac:dyDescent="0.3">
      <c r="A11" s="12">
        <v>9</v>
      </c>
      <c r="B11" s="78" t="s">
        <v>40</v>
      </c>
      <c r="C11" s="48"/>
      <c r="D11" s="45" t="s">
        <v>81</v>
      </c>
      <c r="E11" s="10" t="s">
        <v>81</v>
      </c>
      <c r="F11" s="10" t="s">
        <v>81</v>
      </c>
      <c r="G11" s="10" t="s">
        <v>81</v>
      </c>
      <c r="H11" s="10" t="s">
        <v>81</v>
      </c>
      <c r="I11" s="10" t="s">
        <v>81</v>
      </c>
      <c r="J11" s="10" t="s">
        <v>81</v>
      </c>
      <c r="K11" s="10" t="s">
        <v>81</v>
      </c>
      <c r="L11" s="10" t="s">
        <v>81</v>
      </c>
      <c r="M11" s="10" t="s">
        <v>81</v>
      </c>
      <c r="N11" s="11" t="s">
        <v>81</v>
      </c>
      <c r="O11" s="11">
        <f>SUM(Tabla3[[#This Row],[Gener]:[Desembre]])</f>
        <v>0</v>
      </c>
      <c r="Q11" s="228"/>
      <c r="R11" s="21"/>
    </row>
    <row r="12" spans="1:28" x14ac:dyDescent="0.3">
      <c r="A12" s="12">
        <v>10</v>
      </c>
      <c r="B12" s="78" t="s">
        <v>41</v>
      </c>
      <c r="C12" s="48"/>
      <c r="D12" s="45" t="s">
        <v>81</v>
      </c>
      <c r="E12" s="10" t="s">
        <v>81</v>
      </c>
      <c r="F12" s="10" t="s">
        <v>81</v>
      </c>
      <c r="G12" s="10" t="s">
        <v>81</v>
      </c>
      <c r="H12" s="10" t="s">
        <v>81</v>
      </c>
      <c r="I12" s="10" t="s">
        <v>81</v>
      </c>
      <c r="J12" s="10" t="s">
        <v>81</v>
      </c>
      <c r="K12" s="10">
        <v>64740</v>
      </c>
      <c r="L12" s="10">
        <v>63120</v>
      </c>
      <c r="M12" s="10">
        <v>56560</v>
      </c>
      <c r="N12" s="11">
        <v>63640</v>
      </c>
      <c r="O12" s="11">
        <f>SUM(Tabla3[[#This Row],[Gener]:[Desembre]])</f>
        <v>248060</v>
      </c>
      <c r="Q12" s="228"/>
      <c r="R12" s="21"/>
    </row>
    <row r="13" spans="1:28" x14ac:dyDescent="0.3">
      <c r="A13" s="12">
        <v>11</v>
      </c>
      <c r="B13" s="78" t="s">
        <v>9</v>
      </c>
      <c r="C13" s="48">
        <v>101337.1723762926</v>
      </c>
      <c r="D13" s="45">
        <v>102272.72690778736</v>
      </c>
      <c r="E13" s="10">
        <v>114485.61035854678</v>
      </c>
      <c r="F13" s="10">
        <v>104161.32689096764</v>
      </c>
      <c r="G13" s="10">
        <v>117315.44732521364</v>
      </c>
      <c r="H13" s="10">
        <v>107518.4872389604</v>
      </c>
      <c r="I13" s="10">
        <v>118094.23455499942</v>
      </c>
      <c r="J13" s="10">
        <v>100467.66829048349</v>
      </c>
      <c r="K13" s="10">
        <v>115878.1858128461</v>
      </c>
      <c r="L13" s="10">
        <v>112221.89480116552</v>
      </c>
      <c r="M13" s="10">
        <v>102835.97002608648</v>
      </c>
      <c r="N13" s="11">
        <v>134199.46638348079</v>
      </c>
      <c r="O13" s="11">
        <f>SUM(Tabla3[[#This Row],[Gener]:[Desembre]])</f>
        <v>1330788.1909668301</v>
      </c>
      <c r="Q13" s="228"/>
      <c r="R13" s="21"/>
    </row>
    <row r="14" spans="1:28" x14ac:dyDescent="0.3">
      <c r="A14" s="12">
        <v>12</v>
      </c>
      <c r="B14" s="78" t="s">
        <v>10</v>
      </c>
      <c r="C14" s="48">
        <v>4472.0720720720719</v>
      </c>
      <c r="D14" s="45">
        <v>4670.9935897435898</v>
      </c>
      <c r="E14" s="10">
        <v>5920.7027027026998</v>
      </c>
      <c r="F14" s="10">
        <v>6910.3530778164904</v>
      </c>
      <c r="G14" s="10">
        <v>5643.6666666666697</v>
      </c>
      <c r="H14" s="10">
        <v>9909.9627791563307</v>
      </c>
      <c r="I14" s="10">
        <v>13704.677419354839</v>
      </c>
      <c r="J14" s="10">
        <v>12740.21374458874</v>
      </c>
      <c r="K14" s="10">
        <v>11731.81818181818</v>
      </c>
      <c r="L14" s="10">
        <v>11101.538461538461</v>
      </c>
      <c r="M14" s="10">
        <v>10470</v>
      </c>
      <c r="N14" s="11">
        <v>14542.41935483871</v>
      </c>
      <c r="O14" s="11">
        <f>SUM(Tabla3[[#This Row],[Gener]:[Desembre]])</f>
        <v>111818.41805029679</v>
      </c>
      <c r="Q14" s="228"/>
      <c r="R14" s="21"/>
    </row>
    <row r="15" spans="1:28" x14ac:dyDescent="0.3">
      <c r="A15" s="12">
        <v>13</v>
      </c>
      <c r="B15" s="78" t="s">
        <v>42</v>
      </c>
      <c r="C15" s="48">
        <v>19968.592910848551</v>
      </c>
      <c r="D15" s="45">
        <v>20155.287112523216</v>
      </c>
      <c r="E15" s="10">
        <v>23951.40157533743</v>
      </c>
      <c r="F15" s="10">
        <v>20501.01509180044</v>
      </c>
      <c r="G15" s="10">
        <v>40841.136993273634</v>
      </c>
      <c r="H15" s="10">
        <v>26885.146026881393</v>
      </c>
      <c r="I15" s="10">
        <v>51822.909838375592</v>
      </c>
      <c r="J15" s="10">
        <v>46090.333746670993</v>
      </c>
      <c r="K15" s="10">
        <v>56821.679113766491</v>
      </c>
      <c r="L15" s="10">
        <v>58495.325626148493</v>
      </c>
      <c r="M15" s="10">
        <v>62158.9247311828</v>
      </c>
      <c r="N15" s="11">
        <v>65616.310679611648</v>
      </c>
      <c r="O15" s="11">
        <f>SUM(Tabla3[[#This Row],[Gener]:[Desembre]])</f>
        <v>493308.06344642059</v>
      </c>
      <c r="Q15" s="228"/>
      <c r="R15" s="21"/>
    </row>
    <row r="16" spans="1:28" x14ac:dyDescent="0.3">
      <c r="A16" s="12">
        <v>14</v>
      </c>
      <c r="B16" s="78" t="s">
        <v>11</v>
      </c>
      <c r="C16" s="48"/>
      <c r="D16" s="45" t="s">
        <v>81</v>
      </c>
      <c r="E16" s="10" t="s">
        <v>81</v>
      </c>
      <c r="F16" s="10" t="s">
        <v>81</v>
      </c>
      <c r="G16" s="10" t="s">
        <v>81</v>
      </c>
      <c r="H16" s="10" t="s">
        <v>81</v>
      </c>
      <c r="I16" s="10" t="s">
        <v>81</v>
      </c>
      <c r="J16" s="10" t="s">
        <v>81</v>
      </c>
      <c r="K16" s="10" t="s">
        <v>81</v>
      </c>
      <c r="L16" s="10" t="s">
        <v>81</v>
      </c>
      <c r="M16" s="10" t="s">
        <v>81</v>
      </c>
      <c r="N16" s="11" t="s">
        <v>81</v>
      </c>
      <c r="O16" s="11">
        <f>SUM(Tabla3[[#This Row],[Gener]:[Desembre]])</f>
        <v>0</v>
      </c>
      <c r="Q16" s="228"/>
      <c r="R16" s="21"/>
    </row>
    <row r="17" spans="1:18" x14ac:dyDescent="0.3">
      <c r="A17" s="12">
        <v>15</v>
      </c>
      <c r="B17" s="78" t="s">
        <v>12</v>
      </c>
      <c r="C17" s="48">
        <v>32280</v>
      </c>
      <c r="D17" s="45">
        <v>23418.73684210526</v>
      </c>
      <c r="E17" s="10">
        <v>28940</v>
      </c>
      <c r="F17" s="10">
        <v>25580</v>
      </c>
      <c r="G17" s="10">
        <v>32240</v>
      </c>
      <c r="H17" s="10">
        <v>33440</v>
      </c>
      <c r="I17" s="10">
        <v>32731.932773109242</v>
      </c>
      <c r="J17" s="10">
        <v>29080</v>
      </c>
      <c r="K17" s="10">
        <v>33000</v>
      </c>
      <c r="L17" s="10">
        <v>32200</v>
      </c>
      <c r="M17" s="10">
        <v>30440</v>
      </c>
      <c r="N17" s="11">
        <v>35360</v>
      </c>
      <c r="O17" s="11">
        <f>SUM(Tabla3[[#This Row],[Gener]:[Desembre]])</f>
        <v>368710.66961521446</v>
      </c>
      <c r="Q17" s="228"/>
      <c r="R17" s="21"/>
    </row>
    <row r="18" spans="1:18" x14ac:dyDescent="0.3">
      <c r="A18" s="12">
        <v>16</v>
      </c>
      <c r="B18" s="78" t="s">
        <v>13</v>
      </c>
      <c r="C18" s="48"/>
      <c r="D18" s="45" t="s">
        <v>81</v>
      </c>
      <c r="E18" s="10" t="s">
        <v>81</v>
      </c>
      <c r="F18" s="10" t="s">
        <v>81</v>
      </c>
      <c r="G18" s="10" t="s">
        <v>81</v>
      </c>
      <c r="H18" s="10" t="s">
        <v>81</v>
      </c>
      <c r="I18" s="10" t="s">
        <v>81</v>
      </c>
      <c r="J18" s="10" t="s">
        <v>81</v>
      </c>
      <c r="K18" s="10" t="s">
        <v>81</v>
      </c>
      <c r="L18" s="10" t="s">
        <v>81</v>
      </c>
      <c r="M18" s="10" t="s">
        <v>81</v>
      </c>
      <c r="N18" s="11" t="s">
        <v>81</v>
      </c>
      <c r="O18" s="11">
        <f>SUM(Tabla3[[#This Row],[Gener]:[Desembre]])</f>
        <v>0</v>
      </c>
      <c r="Q18" s="228"/>
      <c r="R18" s="21"/>
    </row>
    <row r="19" spans="1:18" x14ac:dyDescent="0.3">
      <c r="A19" s="12">
        <v>17</v>
      </c>
      <c r="B19" s="78" t="s">
        <v>14</v>
      </c>
      <c r="C19" s="48">
        <v>20643.536585365851</v>
      </c>
      <c r="D19" s="45">
        <v>17687.492430785125</v>
      </c>
      <c r="E19" s="10">
        <v>22038.362397560511</v>
      </c>
      <c r="F19" s="10">
        <v>19337.804563857193</v>
      </c>
      <c r="G19" s="10">
        <v>21697.873431132281</v>
      </c>
      <c r="H19" s="10">
        <v>25835.285330316467</v>
      </c>
      <c r="I19" s="10">
        <v>19929.988569855901</v>
      </c>
      <c r="J19" s="10">
        <v>14266.026576434804</v>
      </c>
      <c r="K19" s="10">
        <v>18524.550929640067</v>
      </c>
      <c r="L19" s="10">
        <v>14353.567101161885</v>
      </c>
      <c r="M19" s="10">
        <v>13148.800751375493</v>
      </c>
      <c r="N19" s="11">
        <v>21026.402067287752</v>
      </c>
      <c r="O19" s="11">
        <f>SUM(Tabla3[[#This Row],[Gener]:[Desembre]])</f>
        <v>228489.69073477335</v>
      </c>
      <c r="Q19" s="228"/>
      <c r="R19" s="21"/>
    </row>
    <row r="20" spans="1:18" x14ac:dyDescent="0.3">
      <c r="A20" s="12">
        <v>18</v>
      </c>
      <c r="B20" s="78" t="s">
        <v>15</v>
      </c>
      <c r="C20" s="48">
        <v>106135.35408046375</v>
      </c>
      <c r="D20" s="45">
        <v>100462.59151193633</v>
      </c>
      <c r="E20" s="10">
        <v>114564.54505065216</v>
      </c>
      <c r="F20" s="10">
        <v>103117.5788089633</v>
      </c>
      <c r="G20" s="10">
        <v>113138.86232652797</v>
      </c>
      <c r="H20" s="10">
        <v>114163.3513099706</v>
      </c>
      <c r="I20" s="10">
        <v>113825.03717787025</v>
      </c>
      <c r="J20" s="10">
        <v>103284.51734761518</v>
      </c>
      <c r="K20" s="10">
        <v>119232.82157538745</v>
      </c>
      <c r="L20" s="10">
        <v>131718.64847516728</v>
      </c>
      <c r="M20" s="10">
        <v>151278.10086549725</v>
      </c>
      <c r="N20" s="11">
        <v>207881.25</v>
      </c>
      <c r="O20" s="11">
        <f>SUM(Tabla3[[#This Row],[Gener]:[Desembre]])</f>
        <v>1478802.6585300516</v>
      </c>
      <c r="Q20" s="228"/>
      <c r="R20" s="21"/>
    </row>
    <row r="21" spans="1:18" x14ac:dyDescent="0.3">
      <c r="A21" s="12">
        <v>19</v>
      </c>
      <c r="B21" s="78" t="s">
        <v>16</v>
      </c>
      <c r="C21" s="48">
        <v>35840</v>
      </c>
      <c r="D21" s="45">
        <v>29480</v>
      </c>
      <c r="E21" s="10">
        <v>33600</v>
      </c>
      <c r="F21" s="10">
        <v>30590</v>
      </c>
      <c r="G21" s="10">
        <v>32100</v>
      </c>
      <c r="H21" s="10">
        <v>34900</v>
      </c>
      <c r="I21" s="10">
        <v>32640</v>
      </c>
      <c r="J21" s="10">
        <v>28820</v>
      </c>
      <c r="K21" s="10">
        <v>34180</v>
      </c>
      <c r="L21" s="10">
        <v>33720</v>
      </c>
      <c r="M21" s="10">
        <v>30040</v>
      </c>
      <c r="N21" s="11">
        <v>38060</v>
      </c>
      <c r="O21" s="11">
        <f>SUM(Tabla3[[#This Row],[Gener]:[Desembre]])</f>
        <v>393970</v>
      </c>
      <c r="Q21" s="228"/>
      <c r="R21" s="21"/>
    </row>
    <row r="22" spans="1:18" x14ac:dyDescent="0.3">
      <c r="A22" s="12">
        <v>20</v>
      </c>
      <c r="B22" s="78" t="s">
        <v>17</v>
      </c>
      <c r="C22" s="48"/>
      <c r="D22" s="45" t="s">
        <v>81</v>
      </c>
      <c r="E22" s="10">
        <v>30360</v>
      </c>
      <c r="F22" s="10">
        <v>25740</v>
      </c>
      <c r="G22" s="10">
        <v>29100</v>
      </c>
      <c r="H22" s="10">
        <v>25980</v>
      </c>
      <c r="I22" s="10">
        <v>27670.02395430256</v>
      </c>
      <c r="J22" s="10">
        <v>22735.26773815593</v>
      </c>
      <c r="K22" s="10">
        <v>26920</v>
      </c>
      <c r="L22" s="10">
        <v>26795.333333333332</v>
      </c>
      <c r="M22" s="10">
        <v>23920</v>
      </c>
      <c r="N22" s="11">
        <v>28100</v>
      </c>
      <c r="O22" s="11">
        <f>SUM(Tabla3[[#This Row],[Gener]:[Desembre]])</f>
        <v>267320.62502579181</v>
      </c>
      <c r="Q22" s="228"/>
      <c r="R22" s="21"/>
    </row>
    <row r="23" spans="1:18" x14ac:dyDescent="0.3">
      <c r="A23" s="12">
        <v>21</v>
      </c>
      <c r="B23" s="78" t="s">
        <v>18</v>
      </c>
      <c r="C23" s="48">
        <v>1324.5714285714284</v>
      </c>
      <c r="D23" s="45">
        <v>1190.666666666667</v>
      </c>
      <c r="E23" s="10">
        <v>1223.2127616338148</v>
      </c>
      <c r="F23" s="10">
        <v>1621.817829457365</v>
      </c>
      <c r="G23" s="10">
        <v>1030.680048983296</v>
      </c>
      <c r="H23" s="10">
        <v>1229.868776965551</v>
      </c>
      <c r="I23" s="10">
        <v>2342.4961240310067</v>
      </c>
      <c r="J23" s="10">
        <v>1980.2213664241899</v>
      </c>
      <c r="K23" s="10">
        <v>1486.960810590653</v>
      </c>
      <c r="L23" s="10">
        <v>1595.6996387071572</v>
      </c>
      <c r="M23" s="10">
        <v>1235.8431213168069</v>
      </c>
      <c r="N23" s="11">
        <v>1534.2097445038621</v>
      </c>
      <c r="O23" s="11">
        <f>SUM(Tabla3[[#This Row],[Gener]:[Desembre]])</f>
        <v>17796.248317851801</v>
      </c>
      <c r="Q23" s="228"/>
      <c r="R23" s="21"/>
    </row>
    <row r="24" spans="1:18" x14ac:dyDescent="0.3">
      <c r="A24" s="12">
        <v>22</v>
      </c>
      <c r="B24" s="78" t="s">
        <v>19</v>
      </c>
      <c r="C24" s="48">
        <v>29511.391863691864</v>
      </c>
      <c r="D24" s="45">
        <v>27693.205512956734</v>
      </c>
      <c r="E24" s="10">
        <v>32081.905163043699</v>
      </c>
      <c r="F24" s="10">
        <v>27148.91365176623</v>
      </c>
      <c r="G24" s="10">
        <v>31691.490013254723</v>
      </c>
      <c r="H24" s="10">
        <v>29271.819592368462</v>
      </c>
      <c r="I24" s="10">
        <v>29545.938134849897</v>
      </c>
      <c r="J24" s="10">
        <v>24002.561594202896</v>
      </c>
      <c r="K24" s="10">
        <v>26686.998186998186</v>
      </c>
      <c r="L24" s="10">
        <v>30832.771800829527</v>
      </c>
      <c r="M24" s="10">
        <v>29951.772530889597</v>
      </c>
      <c r="N24" s="11">
        <v>34249.632322284306</v>
      </c>
      <c r="O24" s="11">
        <f>SUM(Tabla3[[#This Row],[Gener]:[Desembre]])</f>
        <v>352668.40036713611</v>
      </c>
      <c r="Q24" s="228"/>
      <c r="R24" s="21"/>
    </row>
    <row r="25" spans="1:18" x14ac:dyDescent="0.3">
      <c r="A25" s="12">
        <v>23</v>
      </c>
      <c r="B25" s="78" t="s">
        <v>43</v>
      </c>
      <c r="C25" s="48">
        <v>18188.371382099809</v>
      </c>
      <c r="D25" s="45">
        <v>16485.014820672546</v>
      </c>
      <c r="E25" s="10">
        <v>20479.437789122392</v>
      </c>
      <c r="F25" s="10">
        <v>19169.62499873151</v>
      </c>
      <c r="G25" s="10">
        <v>20105.49649175314</v>
      </c>
      <c r="H25" s="10">
        <v>17176.39534883721</v>
      </c>
      <c r="I25" s="10">
        <v>18439.08670795631</v>
      </c>
      <c r="J25" s="10">
        <v>18165.13413164908</v>
      </c>
      <c r="K25" s="10">
        <v>19567.351321980121</v>
      </c>
      <c r="L25" s="10">
        <v>18887.913038445229</v>
      </c>
      <c r="M25" s="10">
        <v>17643.060215144902</v>
      </c>
      <c r="N25" s="11">
        <v>24394.964020341489</v>
      </c>
      <c r="O25" s="11">
        <f>SUM(Tabla3[[#This Row],[Gener]:[Desembre]])</f>
        <v>228701.85026673376</v>
      </c>
      <c r="Q25" s="228"/>
      <c r="R25" s="21"/>
    </row>
    <row r="26" spans="1:18" x14ac:dyDescent="0.3">
      <c r="A26" s="12">
        <v>24</v>
      </c>
      <c r="B26" s="78" t="s">
        <v>44</v>
      </c>
      <c r="C26" s="48">
        <v>23027.895398655644</v>
      </c>
      <c r="D26" s="45">
        <v>20370.71899405757</v>
      </c>
      <c r="E26" s="10">
        <v>24235.352931347978</v>
      </c>
      <c r="F26" s="10">
        <v>23368.221050409287</v>
      </c>
      <c r="G26" s="10">
        <v>23659.794189358083</v>
      </c>
      <c r="H26" s="10">
        <v>22721.287470983127</v>
      </c>
      <c r="I26" s="10">
        <v>26857.977817389583</v>
      </c>
      <c r="J26" s="10">
        <v>24819.500000000004</v>
      </c>
      <c r="K26" s="10">
        <v>23056.02426388616</v>
      </c>
      <c r="L26" s="10">
        <v>22072.675184718661</v>
      </c>
      <c r="M26" s="10">
        <v>27372.042380197989</v>
      </c>
      <c r="N26" s="11">
        <v>24826.235228222071</v>
      </c>
      <c r="O26" s="11">
        <f>SUM(Tabla3[[#This Row],[Gener]:[Desembre]])</f>
        <v>286387.72490922618</v>
      </c>
      <c r="Q26" s="228"/>
      <c r="R26" s="21"/>
    </row>
    <row r="27" spans="1:18" x14ac:dyDescent="0.3">
      <c r="A27" s="12">
        <v>25</v>
      </c>
      <c r="B27" s="78" t="s">
        <v>20</v>
      </c>
      <c r="C27" s="48">
        <v>36693.263427109974</v>
      </c>
      <c r="D27" s="45">
        <v>33351.929791033101</v>
      </c>
      <c r="E27" s="10">
        <v>43824.374707259951</v>
      </c>
      <c r="F27" s="10">
        <v>35874.447261663285</v>
      </c>
      <c r="G27" s="10">
        <v>38674.688557049747</v>
      </c>
      <c r="H27" s="10">
        <v>40904.690907448006</v>
      </c>
      <c r="I27" s="10">
        <v>43294.481993637586</v>
      </c>
      <c r="J27" s="10">
        <v>39699.02687590188</v>
      </c>
      <c r="K27" s="10">
        <v>48751.746031746035</v>
      </c>
      <c r="L27" s="10">
        <v>68418.654456654462</v>
      </c>
      <c r="M27" s="10">
        <v>65133.516483516483</v>
      </c>
      <c r="N27" s="11">
        <v>93360</v>
      </c>
      <c r="O27" s="11">
        <f>SUM(Tabla3[[#This Row],[Gener]:[Desembre]])</f>
        <v>587980.82049302058</v>
      </c>
      <c r="Q27" s="228"/>
      <c r="R27" s="21"/>
    </row>
    <row r="28" spans="1:18" x14ac:dyDescent="0.3">
      <c r="A28" s="12">
        <v>26</v>
      </c>
      <c r="B28" s="78" t="s">
        <v>45</v>
      </c>
      <c r="C28" s="48">
        <v>9760</v>
      </c>
      <c r="D28" s="45">
        <v>8760</v>
      </c>
      <c r="E28" s="10">
        <v>11080</v>
      </c>
      <c r="F28" s="10">
        <v>8940</v>
      </c>
      <c r="G28" s="10">
        <v>11020</v>
      </c>
      <c r="H28" s="10">
        <v>11320</v>
      </c>
      <c r="I28" s="10">
        <v>10420</v>
      </c>
      <c r="J28" s="10">
        <v>10480</v>
      </c>
      <c r="K28" s="10">
        <v>10640</v>
      </c>
      <c r="L28" s="10">
        <v>10900</v>
      </c>
      <c r="M28" s="10">
        <v>9420</v>
      </c>
      <c r="N28" s="11">
        <v>10440</v>
      </c>
      <c r="O28" s="11">
        <f>SUM(Tabla3[[#This Row],[Gener]:[Desembre]])</f>
        <v>123180</v>
      </c>
      <c r="Q28" s="228"/>
      <c r="R28" s="21"/>
    </row>
    <row r="29" spans="1:18" x14ac:dyDescent="0.3">
      <c r="A29" s="12">
        <v>27</v>
      </c>
      <c r="B29" s="78" t="s">
        <v>46</v>
      </c>
      <c r="C29" s="48"/>
      <c r="D29" s="45" t="s">
        <v>81</v>
      </c>
      <c r="E29" s="10" t="s">
        <v>81</v>
      </c>
      <c r="F29" s="10" t="s">
        <v>81</v>
      </c>
      <c r="G29" s="10" t="s">
        <v>81</v>
      </c>
      <c r="H29" s="10" t="s">
        <v>81</v>
      </c>
      <c r="I29" s="10" t="s">
        <v>81</v>
      </c>
      <c r="J29" s="10" t="s">
        <v>81</v>
      </c>
      <c r="K29" s="10" t="s">
        <v>81</v>
      </c>
      <c r="L29" s="10" t="s">
        <v>81</v>
      </c>
      <c r="M29" s="10" t="s">
        <v>81</v>
      </c>
      <c r="N29" s="11" t="s">
        <v>81</v>
      </c>
      <c r="O29" s="11">
        <f>SUM(Tabla3[[#This Row],[Gener]:[Desembre]])</f>
        <v>0</v>
      </c>
      <c r="Q29" s="228"/>
      <c r="R29" s="21"/>
    </row>
    <row r="30" spans="1:18" x14ac:dyDescent="0.3">
      <c r="A30" s="12">
        <v>28</v>
      </c>
      <c r="B30" s="78" t="s">
        <v>47</v>
      </c>
      <c r="C30" s="48">
        <v>13100</v>
      </c>
      <c r="D30" s="45">
        <v>12180</v>
      </c>
      <c r="E30" s="10">
        <v>14440</v>
      </c>
      <c r="F30" s="10">
        <v>13740</v>
      </c>
      <c r="G30" s="10">
        <v>20620</v>
      </c>
      <c r="H30" s="10">
        <v>23644.71466968353</v>
      </c>
      <c r="I30" s="10">
        <v>28811.783826229599</v>
      </c>
      <c r="J30" s="10">
        <v>29316.457083695921</v>
      </c>
      <c r="K30" s="10">
        <v>28757.34375462306</v>
      </c>
      <c r="L30" s="10">
        <v>33017.830748300468</v>
      </c>
      <c r="M30" s="10">
        <v>27060.251764735829</v>
      </c>
      <c r="N30" s="11">
        <v>34357.767697587893</v>
      </c>
      <c r="O30" s="11">
        <f>SUM(Tabla3[[#This Row],[Gener]:[Desembre]])</f>
        <v>279046.14954485628</v>
      </c>
      <c r="Q30" s="228"/>
      <c r="R30" s="21"/>
    </row>
    <row r="31" spans="1:18" x14ac:dyDescent="0.3">
      <c r="A31" s="12">
        <v>29</v>
      </c>
      <c r="B31" s="78" t="s">
        <v>48</v>
      </c>
      <c r="C31" s="48">
        <v>21270.857142857141</v>
      </c>
      <c r="D31" s="45">
        <v>16209.771929824561</v>
      </c>
      <c r="E31" s="10">
        <v>19216.724243040033</v>
      </c>
      <c r="F31" s="10">
        <v>19125.875968992248</v>
      </c>
      <c r="G31" s="10">
        <v>20994.646756431874</v>
      </c>
      <c r="H31" s="10">
        <v>18251.521248295441</v>
      </c>
      <c r="I31" s="10">
        <v>23834.413436692506</v>
      </c>
      <c r="J31" s="10">
        <v>20730.802168021681</v>
      </c>
      <c r="K31" s="10">
        <v>20928.159616567074</v>
      </c>
      <c r="L31" s="10">
        <v>17140.067766819648</v>
      </c>
      <c r="M31" s="10">
        <v>17988.960780329202</v>
      </c>
      <c r="N31" s="11">
        <v>21312.121212121212</v>
      </c>
      <c r="O31" s="11">
        <f>SUM(Tabla3[[#This Row],[Gener]:[Desembre]])</f>
        <v>237003.92226999259</v>
      </c>
      <c r="Q31" s="228"/>
      <c r="R31" s="21"/>
    </row>
    <row r="32" spans="1:18" x14ac:dyDescent="0.3">
      <c r="A32" s="12">
        <v>30</v>
      </c>
      <c r="B32" s="78" t="s">
        <v>50</v>
      </c>
      <c r="C32" s="48">
        <v>25460</v>
      </c>
      <c r="D32" s="45">
        <v>23020</v>
      </c>
      <c r="E32" s="10">
        <v>26780</v>
      </c>
      <c r="F32" s="10">
        <v>23430</v>
      </c>
      <c r="G32" s="10">
        <v>27440</v>
      </c>
      <c r="H32" s="10">
        <v>29060</v>
      </c>
      <c r="I32" s="10">
        <v>26920</v>
      </c>
      <c r="J32" s="10">
        <v>27080</v>
      </c>
      <c r="K32" s="10">
        <v>27980</v>
      </c>
      <c r="L32" s="10">
        <v>27000</v>
      </c>
      <c r="M32" s="10">
        <v>23760</v>
      </c>
      <c r="N32" s="11">
        <v>26460</v>
      </c>
      <c r="O32" s="11">
        <f>SUM(Tabla3[[#This Row],[Gener]:[Desembre]])</f>
        <v>314390</v>
      </c>
      <c r="Q32" s="228"/>
      <c r="R32" s="21"/>
    </row>
    <row r="33" spans="1:18" x14ac:dyDescent="0.3">
      <c r="A33" s="12">
        <v>31</v>
      </c>
      <c r="B33" s="78" t="s">
        <v>51</v>
      </c>
      <c r="C33" s="48">
        <v>4255.3532320541171</v>
      </c>
      <c r="D33" s="45">
        <v>2804.453154418266</v>
      </c>
      <c r="E33" s="10">
        <v>4050.3592817970102</v>
      </c>
      <c r="F33" s="10">
        <v>3169.4350175468153</v>
      </c>
      <c r="G33" s="10">
        <v>3157.1330740123312</v>
      </c>
      <c r="H33" s="10">
        <v>3287.1734791345771</v>
      </c>
      <c r="I33" s="10">
        <v>4095.7871274077725</v>
      </c>
      <c r="J33" s="10">
        <v>3329.5209030100341</v>
      </c>
      <c r="K33" s="10">
        <v>3989.4829389636898</v>
      </c>
      <c r="L33" s="10">
        <v>3356.9282468322945</v>
      </c>
      <c r="M33" s="10">
        <v>3314.1061004676567</v>
      </c>
      <c r="N33" s="11">
        <v>4542.3875621880388</v>
      </c>
      <c r="O33" s="11">
        <f>SUM(Tabla3[[#This Row],[Gener]:[Desembre]])</f>
        <v>43352.120117832608</v>
      </c>
      <c r="Q33" s="228"/>
      <c r="R33" s="21"/>
    </row>
    <row r="34" spans="1:18" x14ac:dyDescent="0.3">
      <c r="A34" s="12">
        <v>32</v>
      </c>
      <c r="B34" s="78" t="s">
        <v>52</v>
      </c>
      <c r="C34" s="48">
        <v>36955</v>
      </c>
      <c r="D34" s="45">
        <v>33878.274236523874</v>
      </c>
      <c r="E34" s="10">
        <v>41120</v>
      </c>
      <c r="F34" s="10">
        <v>42900</v>
      </c>
      <c r="G34" s="10">
        <v>43800</v>
      </c>
      <c r="H34" s="10">
        <v>40480</v>
      </c>
      <c r="I34" s="10">
        <v>50960</v>
      </c>
      <c r="J34" s="10">
        <v>44060</v>
      </c>
      <c r="K34" s="10">
        <v>47400</v>
      </c>
      <c r="L34" s="10">
        <v>46064.545454545456</v>
      </c>
      <c r="M34" s="10">
        <v>44580</v>
      </c>
      <c r="N34" s="11">
        <v>50167.32323232323</v>
      </c>
      <c r="O34" s="11">
        <f>SUM(Tabla3[[#This Row],[Gener]:[Desembre]])</f>
        <v>522365.14292339259</v>
      </c>
      <c r="Q34" s="228"/>
      <c r="R34" s="21"/>
    </row>
    <row r="35" spans="1:18" x14ac:dyDescent="0.3">
      <c r="A35" s="12">
        <v>33</v>
      </c>
      <c r="B35" s="78" t="s">
        <v>21</v>
      </c>
      <c r="C35" s="48"/>
      <c r="D35" s="45" t="s">
        <v>81</v>
      </c>
      <c r="E35" s="10" t="s">
        <v>81</v>
      </c>
      <c r="F35" s="10" t="s">
        <v>81</v>
      </c>
      <c r="G35" s="10" t="s">
        <v>81</v>
      </c>
      <c r="H35" s="10" t="s">
        <v>81</v>
      </c>
      <c r="I35" s="10" t="s">
        <v>81</v>
      </c>
      <c r="J35" s="10" t="s">
        <v>81</v>
      </c>
      <c r="K35" s="10" t="s">
        <v>81</v>
      </c>
      <c r="L35" s="10" t="s">
        <v>81</v>
      </c>
      <c r="M35" s="10" t="s">
        <v>81</v>
      </c>
      <c r="N35" s="11" t="s">
        <v>81</v>
      </c>
      <c r="O35" s="11">
        <f>SUM(Tabla3[[#This Row],[Gener]:[Desembre]])</f>
        <v>0</v>
      </c>
      <c r="Q35" s="228"/>
      <c r="R35" s="21"/>
    </row>
    <row r="36" spans="1:18" x14ac:dyDescent="0.3">
      <c r="A36" s="12">
        <v>34</v>
      </c>
      <c r="B36" s="78" t="s">
        <v>22</v>
      </c>
      <c r="C36" s="48">
        <v>8286.7533198972524</v>
      </c>
      <c r="D36" s="45">
        <v>10671.028151774786</v>
      </c>
      <c r="E36" s="10">
        <v>13260</v>
      </c>
      <c r="F36" s="10">
        <v>14580</v>
      </c>
      <c r="G36" s="10">
        <v>13400</v>
      </c>
      <c r="H36" s="10">
        <v>15560</v>
      </c>
      <c r="I36" s="10">
        <v>16109.072164948449</v>
      </c>
      <c r="J36" s="10">
        <v>19182.135922330101</v>
      </c>
      <c r="K36" s="10">
        <v>16140</v>
      </c>
      <c r="L36" s="10">
        <v>15220</v>
      </c>
      <c r="M36" s="10">
        <v>13760</v>
      </c>
      <c r="N36" s="11">
        <v>19913.658536585368</v>
      </c>
      <c r="O36" s="11">
        <f>SUM(Tabla3[[#This Row],[Gener]:[Desembre]])</f>
        <v>176082.64809553596</v>
      </c>
      <c r="Q36" s="228"/>
      <c r="R36" s="21"/>
    </row>
    <row r="37" spans="1:18" x14ac:dyDescent="0.3">
      <c r="A37" s="12">
        <v>35</v>
      </c>
      <c r="B37" s="78" t="s">
        <v>23</v>
      </c>
      <c r="C37" s="48">
        <v>6137.8677063847699</v>
      </c>
      <c r="D37" s="45">
        <v>6533.8417922623912</v>
      </c>
      <c r="E37" s="10">
        <v>8219.2087912087918</v>
      </c>
      <c r="F37" s="10">
        <v>5816.4995788379329</v>
      </c>
      <c r="G37" s="10">
        <v>7783.1914461577526</v>
      </c>
      <c r="H37" s="10">
        <v>5127.832153690596</v>
      </c>
      <c r="I37" s="10">
        <v>11227.580145699161</v>
      </c>
      <c r="J37" s="10">
        <v>6375.428495501802</v>
      </c>
      <c r="K37" s="10">
        <v>6120.6575385525412</v>
      </c>
      <c r="L37" s="10">
        <v>6761.3377774752389</v>
      </c>
      <c r="M37" s="10">
        <v>7562.7047580560811</v>
      </c>
      <c r="N37" s="11">
        <v>8974.9442560475036</v>
      </c>
      <c r="O37" s="11">
        <f>SUM(Tabla3[[#This Row],[Gener]:[Desembre]])</f>
        <v>86641.094439874549</v>
      </c>
      <c r="Q37" s="228"/>
      <c r="R37" s="21"/>
    </row>
    <row r="38" spans="1:18" x14ac:dyDescent="0.3">
      <c r="A38" s="12">
        <v>36</v>
      </c>
      <c r="B38" s="78" t="s">
        <v>24</v>
      </c>
      <c r="C38" s="48">
        <v>1127.9279279279281</v>
      </c>
      <c r="D38" s="45">
        <v>2519.0064102564102</v>
      </c>
      <c r="E38" s="10">
        <v>2779.2972972972971</v>
      </c>
      <c r="F38" s="10">
        <v>2949.6469221835073</v>
      </c>
      <c r="G38" s="10">
        <v>3456.333333333333</v>
      </c>
      <c r="H38" s="10">
        <v>2230.037220843672</v>
      </c>
      <c r="I38" s="10">
        <v>3595.3225806451619</v>
      </c>
      <c r="J38" s="10">
        <v>2835.4112554112553</v>
      </c>
      <c r="K38" s="10">
        <v>3208.181818181818</v>
      </c>
      <c r="L38" s="10">
        <v>2198.4615384615381</v>
      </c>
      <c r="M38" s="10">
        <v>2270</v>
      </c>
      <c r="N38" s="11">
        <v>2583.9221085759241</v>
      </c>
      <c r="O38" s="11">
        <f>SUM(Tabla3[[#This Row],[Gener]:[Desembre]])</f>
        <v>31753.548413117842</v>
      </c>
      <c r="Q38" s="228"/>
      <c r="R38" s="21"/>
    </row>
    <row r="39" spans="1:18" x14ac:dyDescent="0.3">
      <c r="A39" s="12">
        <v>37</v>
      </c>
      <c r="B39" s="78" t="s">
        <v>25</v>
      </c>
      <c r="C39" s="48">
        <v>17880</v>
      </c>
      <c r="D39" s="45">
        <v>16040</v>
      </c>
      <c r="E39" s="10">
        <v>21000</v>
      </c>
      <c r="F39" s="10">
        <v>19560</v>
      </c>
      <c r="G39" s="10">
        <v>21420</v>
      </c>
      <c r="H39" s="10">
        <v>20320</v>
      </c>
      <c r="I39" s="10">
        <v>22260</v>
      </c>
      <c r="J39" s="10">
        <v>19000</v>
      </c>
      <c r="K39" s="10">
        <v>22900</v>
      </c>
      <c r="L39" s="10">
        <v>17300</v>
      </c>
      <c r="M39" s="10">
        <v>21440</v>
      </c>
      <c r="N39" s="11">
        <v>22020</v>
      </c>
      <c r="O39" s="11">
        <f>SUM(Tabla3[[#This Row],[Gener]:[Desembre]])</f>
        <v>241140</v>
      </c>
      <c r="Q39" s="228"/>
      <c r="R39" s="21"/>
    </row>
    <row r="40" spans="1:18" x14ac:dyDescent="0.3">
      <c r="A40" s="12">
        <v>38</v>
      </c>
      <c r="B40" s="78" t="s">
        <v>5</v>
      </c>
      <c r="C40" s="48">
        <v>2140.1850484466122</v>
      </c>
      <c r="D40" s="45">
        <v>2176.2259023789993</v>
      </c>
      <c r="E40" s="10">
        <v>2461.7442455242972</v>
      </c>
      <c r="F40" s="10">
        <v>2562.3227121573641</v>
      </c>
      <c r="G40" s="10">
        <v>2195.6601941747567</v>
      </c>
      <c r="H40" s="10">
        <v>2044.7766526559851</v>
      </c>
      <c r="I40" s="10">
        <v>2876.3750125233828</v>
      </c>
      <c r="J40" s="10">
        <v>2427.7244390582191</v>
      </c>
      <c r="K40" s="10">
        <v>1671.023807653022</v>
      </c>
      <c r="L40" s="10">
        <v>2695.8535969487011</v>
      </c>
      <c r="M40" s="10">
        <v>1500.7579729592369</v>
      </c>
      <c r="N40" s="11">
        <v>1808.8021246234341</v>
      </c>
      <c r="O40" s="11">
        <f>SUM(Tabla3[[#This Row],[Gener]:[Desembre]])</f>
        <v>26561.451709104014</v>
      </c>
      <c r="Q40" s="228"/>
      <c r="R40" s="21"/>
    </row>
    <row r="41" spans="1:18" x14ac:dyDescent="0.3">
      <c r="A41" s="12">
        <v>39</v>
      </c>
      <c r="B41" s="78" t="s">
        <v>6</v>
      </c>
      <c r="C41" s="48">
        <v>10360</v>
      </c>
      <c r="D41" s="45">
        <v>9120</v>
      </c>
      <c r="E41" s="10">
        <v>10000</v>
      </c>
      <c r="F41" s="10">
        <v>13140</v>
      </c>
      <c r="G41" s="10">
        <v>10960</v>
      </c>
      <c r="H41" s="10">
        <v>8040</v>
      </c>
      <c r="I41" s="10">
        <v>18000</v>
      </c>
      <c r="J41" s="10">
        <v>12400</v>
      </c>
      <c r="K41" s="10">
        <v>13740</v>
      </c>
      <c r="L41" s="10">
        <v>11880</v>
      </c>
      <c r="M41" s="10">
        <v>10700</v>
      </c>
      <c r="N41" s="11">
        <v>13760</v>
      </c>
      <c r="O41" s="11">
        <f>SUM(Tabla3[[#This Row],[Gener]:[Desembre]])</f>
        <v>142100</v>
      </c>
      <c r="Q41" s="228"/>
      <c r="R41" s="21"/>
    </row>
    <row r="42" spans="1:18" x14ac:dyDescent="0.3">
      <c r="A42" s="12">
        <v>40</v>
      </c>
      <c r="B42" s="78" t="s">
        <v>8</v>
      </c>
      <c r="C42" s="48">
        <v>750.84040846803282</v>
      </c>
      <c r="D42" s="45">
        <v>3032.33316242822</v>
      </c>
      <c r="E42" s="10">
        <v>820.29156010230201</v>
      </c>
      <c r="F42" s="10">
        <v>962.90757071912094</v>
      </c>
      <c r="G42" s="10">
        <v>731.88673139158504</v>
      </c>
      <c r="H42" s="10">
        <v>681.59221755199496</v>
      </c>
      <c r="I42" s="10">
        <v>1503.7598237073707</v>
      </c>
      <c r="J42" s="10">
        <v>743.63779305012895</v>
      </c>
      <c r="K42" s="10">
        <v>752.58898404965794</v>
      </c>
      <c r="L42" s="10">
        <v>916.70193355385504</v>
      </c>
      <c r="M42" s="10">
        <v>740.90397372272992</v>
      </c>
      <c r="N42" s="11">
        <v>836.28706199460896</v>
      </c>
      <c r="O42" s="11">
        <f>SUM(Tabla3[[#This Row],[Gener]:[Desembre]])</f>
        <v>12473.73122073961</v>
      </c>
      <c r="Q42" s="228"/>
      <c r="R42" s="21"/>
    </row>
    <row r="43" spans="1:18" x14ac:dyDescent="0.3">
      <c r="A43" s="12">
        <v>41</v>
      </c>
      <c r="B43" s="78" t="s">
        <v>49</v>
      </c>
      <c r="C43" s="48"/>
      <c r="D43" s="45" t="s">
        <v>81</v>
      </c>
      <c r="E43" s="10" t="s">
        <v>81</v>
      </c>
      <c r="F43" s="10" t="s">
        <v>81</v>
      </c>
      <c r="G43" s="10" t="s">
        <v>81</v>
      </c>
      <c r="H43" s="10" t="s">
        <v>81</v>
      </c>
      <c r="I43" s="10" t="s">
        <v>81</v>
      </c>
      <c r="J43" s="10" t="s">
        <v>81</v>
      </c>
      <c r="K43" s="10" t="s">
        <v>81</v>
      </c>
      <c r="L43" s="10" t="s">
        <v>81</v>
      </c>
      <c r="M43" s="10" t="s">
        <v>81</v>
      </c>
      <c r="N43" s="11" t="s">
        <v>81</v>
      </c>
      <c r="O43" s="11">
        <f>SUM(Tabla3[[#This Row],[Gener]:[Desembre]])</f>
        <v>0</v>
      </c>
      <c r="Q43" s="228"/>
      <c r="R43" s="21"/>
    </row>
    <row r="44" spans="1:18" x14ac:dyDescent="0.3">
      <c r="A44" s="12">
        <v>7</v>
      </c>
      <c r="B44" s="78" t="s">
        <v>82</v>
      </c>
      <c r="C44" s="48"/>
      <c r="D44" s="45"/>
      <c r="E44" s="10"/>
      <c r="F44" s="10">
        <v>3060</v>
      </c>
      <c r="G44" s="10">
        <v>3980</v>
      </c>
      <c r="H44" s="10">
        <v>3820</v>
      </c>
      <c r="I44" s="10">
        <v>3660</v>
      </c>
      <c r="J44" s="10">
        <v>4340</v>
      </c>
      <c r="K44" s="10">
        <v>4220</v>
      </c>
      <c r="L44" s="10">
        <v>3840</v>
      </c>
      <c r="M44" s="10">
        <v>3240</v>
      </c>
      <c r="N44" s="11">
        <v>3940</v>
      </c>
      <c r="O44" s="11">
        <f>SUM(Tabla3[[#This Row],[Gener]:[Desembre]])</f>
        <v>34100</v>
      </c>
      <c r="Q44" s="228"/>
      <c r="R44" s="21"/>
    </row>
    <row r="45" spans="1:18" s="4" customFormat="1" ht="15" thickBot="1" x14ac:dyDescent="0.35">
      <c r="A45" s="72">
        <v>43</v>
      </c>
      <c r="B45" s="288" t="s">
        <v>83</v>
      </c>
      <c r="C45" s="49"/>
      <c r="D45" s="46"/>
      <c r="E45" s="61"/>
      <c r="F45" s="13"/>
      <c r="G45" s="13">
        <v>11800</v>
      </c>
      <c r="H45" s="13">
        <v>11900</v>
      </c>
      <c r="I45" s="13">
        <v>17050.927835051549</v>
      </c>
      <c r="J45" s="13">
        <v>16057.864077669899</v>
      </c>
      <c r="K45" s="16">
        <v>16340</v>
      </c>
      <c r="L45" s="10">
        <v>13700</v>
      </c>
      <c r="M45" s="13">
        <v>12820</v>
      </c>
      <c r="N45" s="251">
        <v>16600</v>
      </c>
      <c r="O45" s="251">
        <f>SUM(Tabla3[[#This Row],[Gener]:[Desembre]])</f>
        <v>116268.79191272146</v>
      </c>
      <c r="Q45" s="228"/>
      <c r="R45" s="21"/>
    </row>
    <row r="46" spans="1:18" ht="15" thickBot="1" x14ac:dyDescent="0.35">
      <c r="A46" s="75"/>
      <c r="B46" s="178" t="s">
        <v>74</v>
      </c>
      <c r="C46" s="5">
        <f t="shared" ref="C46:O46" si="0">SUBTOTAL(109,C4:C45)</f>
        <v>758476.59650794475</v>
      </c>
      <c r="D46" s="6">
        <f t="shared" si="0"/>
        <v>695357.90740876354</v>
      </c>
      <c r="E46" s="6">
        <f t="shared" si="0"/>
        <v>849582.35854498832</v>
      </c>
      <c r="F46" s="6">
        <f t="shared" si="0"/>
        <v>786297.43889322144</v>
      </c>
      <c r="G46" s="6">
        <f t="shared" si="0"/>
        <v>890424.81343588978</v>
      </c>
      <c r="H46" s="6">
        <f t="shared" si="0"/>
        <v>867725.67980199459</v>
      </c>
      <c r="I46" s="6">
        <f t="shared" si="0"/>
        <v>962055.69472313055</v>
      </c>
      <c r="J46" s="6">
        <f t="shared" si="0"/>
        <v>861681.58410952426</v>
      </c>
      <c r="K46" s="6">
        <f t="shared" si="0"/>
        <v>1015650.4225424695</v>
      </c>
      <c r="L46" s="6">
        <f t="shared" si="0"/>
        <v>1017851.4825391932</v>
      </c>
      <c r="M46" s="6">
        <f t="shared" si="0"/>
        <v>990008.10413320293</v>
      </c>
      <c r="N46" s="6">
        <f t="shared" si="0"/>
        <v>1223650.0004330229</v>
      </c>
      <c r="O46" s="23">
        <f t="shared" si="0"/>
        <v>10918762.083073346</v>
      </c>
      <c r="Q46" s="228"/>
      <c r="R46" s="21"/>
    </row>
    <row r="47" spans="1:18" ht="15" thickBot="1" x14ac:dyDescent="0.35">
      <c r="A47" s="75"/>
      <c r="B47" s="24" t="s">
        <v>70</v>
      </c>
      <c r="C47" s="25">
        <v>685106.39730639732</v>
      </c>
      <c r="D47" s="26">
        <v>621314.52353358699</v>
      </c>
      <c r="E47" s="26">
        <v>698245.02209960052</v>
      </c>
      <c r="F47" s="26">
        <v>724985.69</v>
      </c>
      <c r="G47" s="26">
        <v>749716.13449235039</v>
      </c>
      <c r="H47" s="26">
        <v>716786.10365494818</v>
      </c>
      <c r="I47" s="26">
        <v>793394.78059458116</v>
      </c>
      <c r="J47" s="26">
        <v>714523.46364986524</v>
      </c>
      <c r="K47" s="26">
        <v>758771.37870971335</v>
      </c>
      <c r="L47" s="26">
        <v>772266.07686341775</v>
      </c>
      <c r="M47" s="26">
        <v>737930.49900871539</v>
      </c>
      <c r="N47" s="27">
        <v>781853.28679390554</v>
      </c>
      <c r="O47" s="28">
        <f>SUM(Tabla3[[#This Row],[Gener]:[Desembre]])</f>
        <v>8754893.3567070812</v>
      </c>
    </row>
    <row r="48" spans="1:18" ht="15" thickBot="1" x14ac:dyDescent="0.35">
      <c r="A48" s="75"/>
      <c r="B48" s="64" t="s">
        <v>58</v>
      </c>
      <c r="C48" s="176">
        <f>(C46/C47)-1</f>
        <v>0.10709314566323402</v>
      </c>
      <c r="D48" s="177">
        <f t="shared" ref="D48:O48" si="1">(D46/D47)-1</f>
        <v>0.11917214401181453</v>
      </c>
      <c r="E48" s="177">
        <f t="shared" si="1"/>
        <v>0.21673958518217762</v>
      </c>
      <c r="F48" s="177">
        <f t="shared" si="1"/>
        <v>8.4569598736799145E-2</v>
      </c>
      <c r="G48" s="177">
        <f t="shared" si="1"/>
        <v>0.18768260741622744</v>
      </c>
      <c r="H48" s="177">
        <f t="shared" si="1"/>
        <v>0.21057826787851175</v>
      </c>
      <c r="I48" s="177">
        <f t="shared" si="1"/>
        <v>0.21258132553147435</v>
      </c>
      <c r="J48" s="177">
        <f t="shared" si="1"/>
        <v>0.20595281743157745</v>
      </c>
      <c r="K48" s="177">
        <f t="shared" si="1"/>
        <v>0.33854603776644487</v>
      </c>
      <c r="L48" s="177">
        <f t="shared" si="1"/>
        <v>0.31800620671210633</v>
      </c>
      <c r="M48" s="177">
        <f t="shared" si="1"/>
        <v>0.34160074080568714</v>
      </c>
      <c r="N48" s="280">
        <f t="shared" si="1"/>
        <v>0.56506344745414339</v>
      </c>
      <c r="O48" s="232">
        <f t="shared" si="1"/>
        <v>0.24716106047237396</v>
      </c>
    </row>
    <row r="49" spans="1:16" ht="15" thickBot="1" x14ac:dyDescent="0.35">
      <c r="A49" s="13"/>
      <c r="B49" s="205" t="s">
        <v>66</v>
      </c>
      <c r="C49" s="289">
        <v>4163.4034920552458</v>
      </c>
      <c r="D49" s="290">
        <v>5362.0925912366056</v>
      </c>
      <c r="E49" s="290">
        <v>4897.6414550115815</v>
      </c>
      <c r="F49" s="290">
        <v>4662.561106778413</v>
      </c>
      <c r="G49" s="290">
        <v>5855</v>
      </c>
      <c r="H49" s="290">
        <v>4074.3201980054664</v>
      </c>
      <c r="I49" s="180">
        <v>5904.3052768695943</v>
      </c>
      <c r="J49" s="180">
        <v>3818.41589047553</v>
      </c>
      <c r="K49" s="180">
        <v>4689.5774575304931</v>
      </c>
      <c r="L49" s="180">
        <v>4608.51746080677</v>
      </c>
      <c r="M49" s="180">
        <v>3131.8958667968445</v>
      </c>
      <c r="N49" s="180">
        <v>4929.9995669769796</v>
      </c>
      <c r="O49" s="206">
        <f>SUM(C49:N49)</f>
        <v>56097.730362543523</v>
      </c>
      <c r="P49" s="16"/>
    </row>
    <row r="50" spans="1:16" x14ac:dyDescent="0.3">
      <c r="B50" s="14" t="s">
        <v>69</v>
      </c>
      <c r="P50" s="16"/>
    </row>
    <row r="51" spans="1:16" x14ac:dyDescent="0.3">
      <c r="C51" s="16"/>
      <c r="D51" s="16"/>
      <c r="E51" s="16"/>
      <c r="F51" s="16"/>
      <c r="G51" s="16"/>
      <c r="H51" s="16"/>
      <c r="I51" s="16"/>
      <c r="J51" s="16"/>
      <c r="K51" s="16"/>
      <c r="L51" s="3"/>
      <c r="M51" s="3"/>
      <c r="N51" s="3"/>
      <c r="O51" s="3"/>
    </row>
    <row r="52" spans="1:16" x14ac:dyDescent="0.3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</sheetData>
  <sheetProtection sheet="1" objects="1" scenarios="1"/>
  <pageMargins left="0.47" right="0.19685039370078741" top="0.51181102362204722" bottom="0.39370078740157483" header="0.19685039370078741" footer="0.15748031496062992"/>
  <pageSetup paperSize="9" scale="70" orientation="landscape" r:id="rId1"/>
  <headerFooter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drawing r:id="rId2"/>
  <legacyDrawingHF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R51"/>
  <sheetViews>
    <sheetView showZero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25" sqref="H25"/>
    </sheetView>
  </sheetViews>
  <sheetFormatPr baseColWidth="10" defaultColWidth="11.44140625" defaultRowHeight="14.4" x14ac:dyDescent="0.3"/>
  <cols>
    <col min="1" max="1" width="5.44140625" style="3" customWidth="1"/>
    <col min="2" max="2" width="26.33203125" style="3" bestFit="1" customWidth="1"/>
    <col min="3" max="5" width="11.44140625" style="2"/>
    <col min="6" max="6" width="11.6640625" style="2" bestFit="1" customWidth="1"/>
    <col min="7" max="10" width="11.44140625" style="2"/>
    <col min="11" max="11" width="11.6640625" style="2" customWidth="1"/>
    <col min="12" max="12" width="11.44140625" style="2"/>
    <col min="13" max="13" width="12.5546875" style="2" customWidth="1"/>
    <col min="14" max="14" width="12.33203125" style="2" customWidth="1"/>
    <col min="15" max="15" width="11.44140625" style="2"/>
    <col min="16" max="16384" width="11.44140625" style="3"/>
  </cols>
  <sheetData>
    <row r="2" spans="1:15" ht="15.6" x14ac:dyDescent="0.3">
      <c r="B2" s="1" t="s">
        <v>76</v>
      </c>
    </row>
    <row r="3" spans="1:15" ht="15" thickBot="1" x14ac:dyDescent="0.35">
      <c r="C3" s="4" t="s">
        <v>54</v>
      </c>
    </row>
    <row r="4" spans="1:15" ht="15" thickBot="1" x14ac:dyDescent="0.35">
      <c r="A4" s="83" t="s">
        <v>59</v>
      </c>
      <c r="B4" s="18" t="s">
        <v>57</v>
      </c>
      <c r="C4" s="5" t="s">
        <v>26</v>
      </c>
      <c r="D4" s="6" t="s">
        <v>27</v>
      </c>
      <c r="E4" s="6" t="s">
        <v>28</v>
      </c>
      <c r="F4" s="6" t="s">
        <v>29</v>
      </c>
      <c r="G4" s="6" t="s">
        <v>30</v>
      </c>
      <c r="H4" s="6" t="s">
        <v>31</v>
      </c>
      <c r="I4" s="6" t="s">
        <v>32</v>
      </c>
      <c r="J4" s="6" t="s">
        <v>33</v>
      </c>
      <c r="K4" s="6" t="s">
        <v>34</v>
      </c>
      <c r="L4" s="6" t="s">
        <v>35</v>
      </c>
      <c r="M4" s="6" t="s">
        <v>36</v>
      </c>
      <c r="N4" s="7" t="s">
        <v>37</v>
      </c>
      <c r="O4" s="23" t="s">
        <v>38</v>
      </c>
    </row>
    <row r="5" spans="1:15" x14ac:dyDescent="0.3">
      <c r="A5" s="84">
        <v>1</v>
      </c>
      <c r="B5" s="81" t="s">
        <v>39</v>
      </c>
      <c r="C5" s="222">
        <v>44190.761581642095</v>
      </c>
      <c r="D5" s="223">
        <v>6936.7346938775499</v>
      </c>
      <c r="E5" s="223">
        <v>28246.224916387961</v>
      </c>
      <c r="F5" s="223">
        <v>17354.600870827278</v>
      </c>
      <c r="G5" s="223">
        <v>18339.007491474691</v>
      </c>
      <c r="H5" s="225">
        <v>17074.72579348267</v>
      </c>
      <c r="I5" s="223">
        <v>24598.94736842105</v>
      </c>
      <c r="J5" s="223">
        <v>4900</v>
      </c>
      <c r="K5" s="223">
        <v>19366.535087719298</v>
      </c>
      <c r="L5" s="223">
        <v>19066.917891680285</v>
      </c>
      <c r="M5" s="225">
        <v>10551.282051282051</v>
      </c>
      <c r="N5" s="252">
        <v>12000</v>
      </c>
      <c r="O5" s="254">
        <f>SUM(Tabla5[[#This Row],[Gener]:[Desembre]])</f>
        <v>222625.73774679494</v>
      </c>
    </row>
    <row r="6" spans="1:15" x14ac:dyDescent="0.3">
      <c r="A6" s="85">
        <v>2</v>
      </c>
      <c r="B6" s="82" t="s">
        <v>0</v>
      </c>
      <c r="C6" s="224">
        <v>14926.796464405161</v>
      </c>
      <c r="D6" s="225">
        <v>7960</v>
      </c>
      <c r="E6" s="225">
        <v>23333.173076923082</v>
      </c>
      <c r="F6" s="225">
        <v>18935.945322793152</v>
      </c>
      <c r="G6" s="225">
        <v>17358.474274939392</v>
      </c>
      <c r="H6" s="225">
        <v>11508.37837837838</v>
      </c>
      <c r="I6" s="225">
        <v>29933.48299101412</v>
      </c>
      <c r="J6" s="225">
        <v>11295.47297297297</v>
      </c>
      <c r="K6" s="225">
        <v>15327.261538461538</v>
      </c>
      <c r="L6" s="225">
        <v>17661.384205856251</v>
      </c>
      <c r="M6" s="225">
        <v>14460</v>
      </c>
      <c r="N6" s="252">
        <v>17438.600953895071</v>
      </c>
      <c r="O6" s="255">
        <f>SUM(Tabla5[[#This Row],[Gener]:[Desembre]])</f>
        <v>200138.97017963912</v>
      </c>
    </row>
    <row r="7" spans="1:15" x14ac:dyDescent="0.3">
      <c r="A7" s="85">
        <v>3</v>
      </c>
      <c r="B7" s="82" t="s">
        <v>1</v>
      </c>
      <c r="C7" s="224">
        <v>53232.322435212009</v>
      </c>
      <c r="D7" s="225">
        <v>33535.28241013737</v>
      </c>
      <c r="E7" s="225">
        <v>29119.461871278701</v>
      </c>
      <c r="F7" s="225">
        <v>40642.793078469498</v>
      </c>
      <c r="G7" s="225">
        <v>30303.806120594909</v>
      </c>
      <c r="H7" s="225">
        <v>31991.440567100599</v>
      </c>
      <c r="I7" s="225">
        <v>43999.269474348373</v>
      </c>
      <c r="J7" s="225">
        <v>30059.37946988003</v>
      </c>
      <c r="K7" s="225">
        <v>33663.106651857641</v>
      </c>
      <c r="L7" s="225">
        <v>32189.713457260201</v>
      </c>
      <c r="M7" s="225">
        <v>30275.65102064352</v>
      </c>
      <c r="N7" s="252">
        <v>27717.227272727272</v>
      </c>
      <c r="O7" s="255">
        <f>SUM(Tabla5[[#This Row],[Gener]:[Desembre]])</f>
        <v>416729.4538295102</v>
      </c>
    </row>
    <row r="8" spans="1:15" x14ac:dyDescent="0.3">
      <c r="A8" s="85">
        <v>4</v>
      </c>
      <c r="B8" s="82" t="s">
        <v>2</v>
      </c>
      <c r="C8" s="48">
        <v>1329.2307692307693</v>
      </c>
      <c r="D8" s="45">
        <v>2053.3333333333298</v>
      </c>
      <c r="E8" s="45">
        <v>1178.94736842105</v>
      </c>
      <c r="F8" s="45">
        <v>2046.3157894736801</v>
      </c>
      <c r="G8" s="45">
        <v>1557</v>
      </c>
      <c r="H8" s="45">
        <v>1620</v>
      </c>
      <c r="I8" s="45">
        <v>2281.76470588235</v>
      </c>
      <c r="J8" s="45">
        <v>2000</v>
      </c>
      <c r="K8" s="45">
        <v>1693.8461538461499</v>
      </c>
      <c r="L8" s="45">
        <v>0</v>
      </c>
      <c r="M8" s="45">
        <v>3933.6437246963501</v>
      </c>
      <c r="N8" s="253">
        <v>0</v>
      </c>
      <c r="O8" s="256">
        <f>SUM(Tabla5[[#This Row],[Gener]:[Desembre]])</f>
        <v>19694.08184488368</v>
      </c>
    </row>
    <row r="9" spans="1:15" x14ac:dyDescent="0.3">
      <c r="A9" s="85">
        <v>5</v>
      </c>
      <c r="B9" s="82" t="s">
        <v>3</v>
      </c>
      <c r="C9" s="48">
        <v>29366.226660877117</v>
      </c>
      <c r="D9" s="45">
        <v>15274.290011895169</v>
      </c>
      <c r="E9" s="45">
        <v>18042.260979177419</v>
      </c>
      <c r="F9" s="45">
        <v>13781.81818181818</v>
      </c>
      <c r="G9" s="45">
        <v>15157.541803715751</v>
      </c>
      <c r="H9" s="45">
        <v>13483.95348837209</v>
      </c>
      <c r="I9" s="45">
        <v>19853.465859982709</v>
      </c>
      <c r="J9" s="45">
        <v>30260.897883597881</v>
      </c>
      <c r="K9" s="45">
        <v>22427.126436781611</v>
      </c>
      <c r="L9" s="45">
        <v>11288.99082568807</v>
      </c>
      <c r="M9" s="45">
        <v>13140</v>
      </c>
      <c r="N9" s="253">
        <v>9428.3902439024405</v>
      </c>
      <c r="O9" s="256">
        <f>SUM(Tabla5[[#This Row],[Gener]:[Desembre]])</f>
        <v>211504.96237580842</v>
      </c>
    </row>
    <row r="10" spans="1:15" x14ac:dyDescent="0.3">
      <c r="A10" s="85">
        <v>6</v>
      </c>
      <c r="B10" s="82" t="s">
        <v>4</v>
      </c>
      <c r="C10" s="48">
        <v>58780.498168498161</v>
      </c>
      <c r="D10" s="45">
        <v>25652.109890109903</v>
      </c>
      <c r="E10" s="45">
        <v>28199.844444444439</v>
      </c>
      <c r="F10" s="45">
        <v>47939.735015642982</v>
      </c>
      <c r="G10" s="45">
        <v>34872.068129008272</v>
      </c>
      <c r="H10" s="45">
        <v>39836.501198972051</v>
      </c>
      <c r="I10" s="45">
        <v>47243.238983238989</v>
      </c>
      <c r="J10" s="45">
        <v>37644.32432432432</v>
      </c>
      <c r="K10" s="45">
        <v>40782.128205128211</v>
      </c>
      <c r="L10" s="45">
        <v>11136.820512820515</v>
      </c>
      <c r="M10" s="45">
        <v>38188.077830188675</v>
      </c>
      <c r="N10" s="253">
        <v>34272.327977858411</v>
      </c>
      <c r="O10" s="256">
        <f>SUM(Tabla5[[#This Row],[Gener]:[Desembre]])</f>
        <v>444547.67468023492</v>
      </c>
    </row>
    <row r="11" spans="1:15" x14ac:dyDescent="0.3">
      <c r="A11" s="85">
        <v>8</v>
      </c>
      <c r="B11" s="82" t="s">
        <v>7</v>
      </c>
      <c r="C11" s="48">
        <v>1993.8461538461538</v>
      </c>
      <c r="D11" s="45">
        <v>4106.6666666666697</v>
      </c>
      <c r="E11" s="45">
        <v>2947.3684210526299</v>
      </c>
      <c r="F11" s="45">
        <v>4320</v>
      </c>
      <c r="G11" s="45">
        <v>3287</v>
      </c>
      <c r="H11" s="45">
        <v>3420</v>
      </c>
      <c r="I11" s="45">
        <v>4310</v>
      </c>
      <c r="J11" s="45">
        <v>4250</v>
      </c>
      <c r="K11" s="45">
        <v>3575.8974358974401</v>
      </c>
      <c r="L11" s="45">
        <v>0</v>
      </c>
      <c r="M11" s="45">
        <v>8304.3589743589691</v>
      </c>
      <c r="N11" s="253">
        <v>0</v>
      </c>
      <c r="O11" s="256">
        <f>SUM(Tabla5[[#This Row],[Gener]:[Desembre]])</f>
        <v>40515.13765182186</v>
      </c>
    </row>
    <row r="12" spans="1:15" x14ac:dyDescent="0.3">
      <c r="A12" s="85">
        <v>9</v>
      </c>
      <c r="B12" s="82" t="s">
        <v>40</v>
      </c>
      <c r="C12" s="48"/>
      <c r="D12" s="45" t="s">
        <v>81</v>
      </c>
      <c r="E12" s="45" t="s">
        <v>81</v>
      </c>
      <c r="F12" s="45" t="s">
        <v>81</v>
      </c>
      <c r="G12" s="45" t="s">
        <v>81</v>
      </c>
      <c r="H12" s="45" t="s">
        <v>81</v>
      </c>
      <c r="I12" s="45" t="s">
        <v>81</v>
      </c>
      <c r="J12" s="45" t="s">
        <v>81</v>
      </c>
      <c r="K12" s="45" t="s">
        <v>81</v>
      </c>
      <c r="L12" s="45" t="s">
        <v>81</v>
      </c>
      <c r="M12" s="45" t="s">
        <v>81</v>
      </c>
      <c r="N12" s="253" t="s">
        <v>81</v>
      </c>
      <c r="O12" s="256">
        <f>SUM(Tabla5[[#This Row],[Gener]:[Desembre]])</f>
        <v>0</v>
      </c>
    </row>
    <row r="13" spans="1:15" x14ac:dyDescent="0.3">
      <c r="A13" s="85">
        <v>10</v>
      </c>
      <c r="B13" s="82" t="s">
        <v>41</v>
      </c>
      <c r="C13" s="48"/>
      <c r="D13" s="45">
        <v>0</v>
      </c>
      <c r="E13" s="45" t="s">
        <v>81</v>
      </c>
      <c r="F13" s="45" t="s">
        <v>81</v>
      </c>
      <c r="G13" s="45" t="s">
        <v>81</v>
      </c>
      <c r="H13" s="45" t="s">
        <v>81</v>
      </c>
      <c r="I13" s="45" t="s">
        <v>81</v>
      </c>
      <c r="J13" s="45" t="s">
        <v>81</v>
      </c>
      <c r="K13" s="45">
        <v>37483.09557109556</v>
      </c>
      <c r="L13" s="45">
        <v>29643.281369793</v>
      </c>
      <c r="M13" s="45">
        <v>37913.058823529413</v>
      </c>
      <c r="N13" s="253">
        <v>20521.175664914794</v>
      </c>
      <c r="O13" s="256">
        <f>SUM(Tabla5[[#This Row],[Gener]:[Desembre]])</f>
        <v>125560.61142933276</v>
      </c>
    </row>
    <row r="14" spans="1:15" x14ac:dyDescent="0.3">
      <c r="A14" s="85">
        <v>11</v>
      </c>
      <c r="B14" s="82" t="s">
        <v>9</v>
      </c>
      <c r="C14" s="48">
        <v>78250.656987295835</v>
      </c>
      <c r="D14" s="45">
        <v>89822.800835482252</v>
      </c>
      <c r="E14" s="45">
        <v>84590.01303336717</v>
      </c>
      <c r="F14" s="45">
        <v>86694.716271419675</v>
      </c>
      <c r="G14" s="45">
        <v>84324.693269290015</v>
      </c>
      <c r="H14" s="45">
        <v>82576.851638400796</v>
      </c>
      <c r="I14" s="45">
        <v>101514.3633467771</v>
      </c>
      <c r="J14" s="45">
        <v>75484.170133339838</v>
      </c>
      <c r="K14" s="45">
        <v>98110.997214660019</v>
      </c>
      <c r="L14" s="45">
        <v>98973.123532903905</v>
      </c>
      <c r="M14" s="45">
        <v>74548.956892236165</v>
      </c>
      <c r="N14" s="253">
        <v>114278.66460443476</v>
      </c>
      <c r="O14" s="256">
        <f>SUM(Tabla5[[#This Row],[Gener]:[Desembre]])</f>
        <v>1069170.0077596076</v>
      </c>
    </row>
    <row r="15" spans="1:15" x14ac:dyDescent="0.3">
      <c r="A15" s="85">
        <v>12</v>
      </c>
      <c r="B15" s="82" t="s">
        <v>10</v>
      </c>
      <c r="C15" s="48">
        <v>4389.7142857142862</v>
      </c>
      <c r="D15" s="45">
        <v>8620.5288461538512</v>
      </c>
      <c r="E15" s="45">
        <v>4979.1671964399202</v>
      </c>
      <c r="F15" s="45">
        <v>4592.8085106383005</v>
      </c>
      <c r="G15" s="45">
        <v>6724.0008818342203</v>
      </c>
      <c r="H15" s="45">
        <v>4876.6200887719897</v>
      </c>
      <c r="I15" s="45">
        <v>4839.6551724137898</v>
      </c>
      <c r="J15" s="45">
        <v>5020</v>
      </c>
      <c r="K15" s="45">
        <v>4587.4268882810793</v>
      </c>
      <c r="L15" s="45">
        <v>14456.214605067071</v>
      </c>
      <c r="M15" s="45">
        <v>7343.9825119236939</v>
      </c>
      <c r="N15" s="253">
        <v>2940.2380952381</v>
      </c>
      <c r="O15" s="256">
        <f>SUM(Tabla5[[#This Row],[Gener]:[Desembre]])</f>
        <v>73370.357082476316</v>
      </c>
    </row>
    <row r="16" spans="1:15" x14ac:dyDescent="0.3">
      <c r="A16" s="85">
        <v>13</v>
      </c>
      <c r="B16" s="82" t="s">
        <v>42</v>
      </c>
      <c r="C16" s="48">
        <v>17917.446808510638</v>
      </c>
      <c r="D16" s="45">
        <v>12389.71428571429</v>
      </c>
      <c r="E16" s="45">
        <v>16932.45</v>
      </c>
      <c r="F16" s="45">
        <v>10959.44055944056</v>
      </c>
      <c r="G16" s="45">
        <v>15946.16229232944</v>
      </c>
      <c r="H16" s="45">
        <v>12416.344086021509</v>
      </c>
      <c r="I16" s="45">
        <v>19834.848136937686</v>
      </c>
      <c r="J16" s="45">
        <v>8360</v>
      </c>
      <c r="K16" s="45">
        <v>4810.3988490724487</v>
      </c>
      <c r="L16" s="45">
        <v>13417.142857142859</v>
      </c>
      <c r="M16" s="45">
        <v>10877.375534616411</v>
      </c>
      <c r="N16" s="253">
        <v>15634.285714285714</v>
      </c>
      <c r="O16" s="256">
        <f>SUM(Tabla5[[#This Row],[Gener]:[Desembre]])</f>
        <v>159495.60912407155</v>
      </c>
    </row>
    <row r="17" spans="1:15" x14ac:dyDescent="0.3">
      <c r="A17" s="85">
        <v>14</v>
      </c>
      <c r="B17" s="82" t="s">
        <v>11</v>
      </c>
      <c r="C17" s="48"/>
      <c r="D17" s="45" t="s">
        <v>81</v>
      </c>
      <c r="E17" s="45" t="s">
        <v>81</v>
      </c>
      <c r="F17" s="45" t="s">
        <v>81</v>
      </c>
      <c r="G17" s="45" t="s">
        <v>81</v>
      </c>
      <c r="H17" s="45" t="s">
        <v>81</v>
      </c>
      <c r="I17" s="45" t="s">
        <v>81</v>
      </c>
      <c r="J17" s="45" t="s">
        <v>81</v>
      </c>
      <c r="K17" s="45" t="s">
        <v>81</v>
      </c>
      <c r="L17" s="45" t="s">
        <v>81</v>
      </c>
      <c r="M17" s="45" t="s">
        <v>81</v>
      </c>
      <c r="N17" s="253" t="s">
        <v>81</v>
      </c>
      <c r="O17" s="256">
        <f>SUM(Tabla5[[#This Row],[Gener]:[Desembre]])</f>
        <v>0</v>
      </c>
    </row>
    <row r="18" spans="1:15" x14ac:dyDescent="0.3">
      <c r="A18" s="85">
        <v>15</v>
      </c>
      <c r="B18" s="82" t="s">
        <v>12</v>
      </c>
      <c r="C18" s="48">
        <v>11960.000000000002</v>
      </c>
      <c r="D18" s="45">
        <v>11863.696369636969</v>
      </c>
      <c r="E18" s="45">
        <v>17480</v>
      </c>
      <c r="F18" s="45">
        <v>15474.365634365629</v>
      </c>
      <c r="G18" s="45">
        <v>18649.013209013199</v>
      </c>
      <c r="H18" s="45">
        <v>12823.440860215054</v>
      </c>
      <c r="I18" s="45">
        <v>11659.01234567901</v>
      </c>
      <c r="J18" s="45">
        <v>12251.545514950163</v>
      </c>
      <c r="K18" s="45">
        <v>7043.5238095238092</v>
      </c>
      <c r="L18" s="45">
        <v>11916</v>
      </c>
      <c r="M18" s="45">
        <v>17401.194029850751</v>
      </c>
      <c r="N18" s="253">
        <v>10206.466866466861</v>
      </c>
      <c r="O18" s="256">
        <f>SUM(Tabla5[[#This Row],[Gener]:[Desembre]])</f>
        <v>158728.25863970141</v>
      </c>
    </row>
    <row r="19" spans="1:15" x14ac:dyDescent="0.3">
      <c r="A19" s="85">
        <v>16</v>
      </c>
      <c r="B19" s="82" t="s">
        <v>13</v>
      </c>
      <c r="C19" s="48"/>
      <c r="D19" s="45" t="s">
        <v>81</v>
      </c>
      <c r="E19" s="45" t="s">
        <v>81</v>
      </c>
      <c r="F19" s="45" t="s">
        <v>81</v>
      </c>
      <c r="G19" s="45" t="s">
        <v>81</v>
      </c>
      <c r="H19" s="45" t="s">
        <v>81</v>
      </c>
      <c r="I19" s="45" t="s">
        <v>81</v>
      </c>
      <c r="J19" s="45" t="s">
        <v>81</v>
      </c>
      <c r="K19" s="45" t="s">
        <v>81</v>
      </c>
      <c r="L19" s="45" t="s">
        <v>81</v>
      </c>
      <c r="M19" s="45" t="s">
        <v>81</v>
      </c>
      <c r="N19" s="253" t="s">
        <v>81</v>
      </c>
      <c r="O19" s="256">
        <f>SUM(Tabla5[[#This Row],[Gener]:[Desembre]])</f>
        <v>0</v>
      </c>
    </row>
    <row r="20" spans="1:15" x14ac:dyDescent="0.3">
      <c r="A20" s="85">
        <v>17</v>
      </c>
      <c r="B20" s="82" t="s">
        <v>14</v>
      </c>
      <c r="C20" s="48">
        <v>11605.858585858587</v>
      </c>
      <c r="D20" s="45">
        <v>4114.5810397553505</v>
      </c>
      <c r="E20" s="45">
        <v>15675.67182577729</v>
      </c>
      <c r="F20" s="45">
        <v>7988.5244755244703</v>
      </c>
      <c r="G20" s="45">
        <v>9005.7916666666697</v>
      </c>
      <c r="H20" s="45">
        <v>7435.8197674418607</v>
      </c>
      <c r="I20" s="45">
        <v>13076.90661893194</v>
      </c>
      <c r="J20" s="45">
        <v>9410.61381074169</v>
      </c>
      <c r="K20" s="45">
        <v>8827.9297429936705</v>
      </c>
      <c r="L20" s="45">
        <v>8901.36604136604</v>
      </c>
      <c r="M20" s="45">
        <v>8254.6924261083805</v>
      </c>
      <c r="N20" s="253">
        <v>6837.8571428571395</v>
      </c>
      <c r="O20" s="256">
        <f>SUM(Tabla5[[#This Row],[Gener]:[Desembre]])</f>
        <v>111135.6131440231</v>
      </c>
    </row>
    <row r="21" spans="1:15" x14ac:dyDescent="0.3">
      <c r="A21" s="85">
        <v>18</v>
      </c>
      <c r="B21" s="82" t="s">
        <v>15</v>
      </c>
      <c r="C21" s="48">
        <v>84515.299236092018</v>
      </c>
      <c r="D21" s="45">
        <v>55885.437597711541</v>
      </c>
      <c r="E21" s="45">
        <v>60263.823257766191</v>
      </c>
      <c r="F21" s="45">
        <v>75437.847780470474</v>
      </c>
      <c r="G21" s="45">
        <v>57595.452769180636</v>
      </c>
      <c r="H21" s="45">
        <v>55803.539503326407</v>
      </c>
      <c r="I21" s="45">
        <v>80676.671037778055</v>
      </c>
      <c r="J21" s="45">
        <v>58879.999999999993</v>
      </c>
      <c r="K21" s="45">
        <v>86296.524665406178</v>
      </c>
      <c r="L21" s="45">
        <v>58288.419309048739</v>
      </c>
      <c r="M21" s="45">
        <v>62928.127253148552</v>
      </c>
      <c r="N21" s="253">
        <v>102054.7642366247</v>
      </c>
      <c r="O21" s="256">
        <f>SUM(Tabla5[[#This Row],[Gener]:[Desembre]])</f>
        <v>838625.90664655366</v>
      </c>
    </row>
    <row r="22" spans="1:15" x14ac:dyDescent="0.3">
      <c r="A22" s="85">
        <v>19</v>
      </c>
      <c r="B22" s="82" t="s">
        <v>16</v>
      </c>
      <c r="C22" s="48">
        <v>31200.904465799882</v>
      </c>
      <c r="D22" s="45">
        <v>10210.499109206183</v>
      </c>
      <c r="E22" s="45">
        <v>12161.802654573552</v>
      </c>
      <c r="F22" s="45">
        <v>10449.98130841121</v>
      </c>
      <c r="G22" s="45">
        <v>16353.026870974905</v>
      </c>
      <c r="H22" s="45">
        <v>11439.453883495149</v>
      </c>
      <c r="I22" s="45">
        <v>14823.893462469741</v>
      </c>
      <c r="J22" s="45">
        <v>10921.8118466899</v>
      </c>
      <c r="K22" s="45">
        <v>8431.5886803026096</v>
      </c>
      <c r="L22" s="45">
        <v>16567.5</v>
      </c>
      <c r="M22" s="45">
        <v>12274</v>
      </c>
      <c r="N22" s="253">
        <v>7625.1002132196099</v>
      </c>
      <c r="O22" s="256">
        <f>SUM(Tabla5[[#This Row],[Gener]:[Desembre]])</f>
        <v>162459.56249514277</v>
      </c>
    </row>
    <row r="23" spans="1:15" x14ac:dyDescent="0.3">
      <c r="A23" s="85">
        <v>20</v>
      </c>
      <c r="B23" s="82" t="s">
        <v>17</v>
      </c>
      <c r="C23" s="48"/>
      <c r="D23" s="45">
        <v>0</v>
      </c>
      <c r="E23" s="45">
        <v>17940</v>
      </c>
      <c r="F23" s="45">
        <v>21800</v>
      </c>
      <c r="G23" s="45">
        <v>17660</v>
      </c>
      <c r="H23" s="45">
        <v>18920</v>
      </c>
      <c r="I23" s="45">
        <v>22041.950301659126</v>
      </c>
      <c r="J23" s="45">
        <v>15740</v>
      </c>
      <c r="K23" s="45">
        <v>21580</v>
      </c>
      <c r="L23" s="45">
        <v>16720</v>
      </c>
      <c r="M23" s="45">
        <v>16780</v>
      </c>
      <c r="N23" s="253">
        <v>23200</v>
      </c>
      <c r="O23" s="256">
        <f>SUM(Tabla5[[#This Row],[Gener]:[Desembre]])</f>
        <v>192381.95030165912</v>
      </c>
    </row>
    <row r="24" spans="1:15" x14ac:dyDescent="0.3">
      <c r="A24" s="85">
        <v>21</v>
      </c>
      <c r="B24" s="82" t="s">
        <v>18</v>
      </c>
      <c r="C24" s="48">
        <v>664.61538461538464</v>
      </c>
      <c r="D24" s="45">
        <v>6184.4444444444398</v>
      </c>
      <c r="E24" s="45">
        <v>1178.94736842105</v>
      </c>
      <c r="F24" s="45">
        <v>1818.94736842105</v>
      </c>
      <c r="G24" s="45">
        <v>1730</v>
      </c>
      <c r="H24" s="45">
        <v>1440</v>
      </c>
      <c r="I24" s="45">
        <v>2028.23529411765</v>
      </c>
      <c r="J24" s="45">
        <v>2250</v>
      </c>
      <c r="K24" s="45">
        <v>1505.64102564103</v>
      </c>
      <c r="L24" s="45">
        <v>0</v>
      </c>
      <c r="M24" s="45">
        <v>3496.5721997300902</v>
      </c>
      <c r="N24" s="253">
        <v>0</v>
      </c>
      <c r="O24" s="256">
        <f>SUM(Tabla5[[#This Row],[Gener]:[Desembre]])</f>
        <v>22297.403085390695</v>
      </c>
    </row>
    <row r="25" spans="1:15" x14ac:dyDescent="0.3">
      <c r="A25" s="85">
        <v>22</v>
      </c>
      <c r="B25" s="82" t="s">
        <v>19</v>
      </c>
      <c r="C25" s="48">
        <v>33388.947684644147</v>
      </c>
      <c r="D25" s="45">
        <v>18411.04876890426</v>
      </c>
      <c r="E25" s="45">
        <v>16408.433908045983</v>
      </c>
      <c r="F25" s="45">
        <v>20943.12669683258</v>
      </c>
      <c r="G25" s="45">
        <v>16948.762653760841</v>
      </c>
      <c r="H25" s="45">
        <v>19431.397106755099</v>
      </c>
      <c r="I25" s="45">
        <v>30040.400000353984</v>
      </c>
      <c r="J25" s="45">
        <v>16494.678839374479</v>
      </c>
      <c r="K25" s="45">
        <v>14795.886087311297</v>
      </c>
      <c r="L25" s="45">
        <v>20747.691704947167</v>
      </c>
      <c r="M25" s="45">
        <v>20738.988422297385</v>
      </c>
      <c r="N25" s="253">
        <v>20134.484901277581</v>
      </c>
      <c r="O25" s="256">
        <f>SUM(Tabla5[[#This Row],[Gener]:[Desembre]])</f>
        <v>248483.84677450478</v>
      </c>
    </row>
    <row r="26" spans="1:15" x14ac:dyDescent="0.3">
      <c r="A26" s="85">
        <v>23</v>
      </c>
      <c r="B26" s="82" t="s">
        <v>43</v>
      </c>
      <c r="C26" s="48">
        <v>29467.372060452089</v>
      </c>
      <c r="D26" s="45">
        <v>16774.101620329489</v>
      </c>
      <c r="E26" s="45">
        <v>15270.411641626841</v>
      </c>
      <c r="F26" s="45">
        <v>14075.70144174175</v>
      </c>
      <c r="G26" s="45">
        <v>16322.150920974449</v>
      </c>
      <c r="H26" s="45">
        <v>14296.660724156991</v>
      </c>
      <c r="I26" s="45">
        <v>24268.668018931709</v>
      </c>
      <c r="J26" s="45">
        <v>12564.767792072591</v>
      </c>
      <c r="K26" s="45">
        <v>12067.526361279171</v>
      </c>
      <c r="L26" s="45">
        <v>17801.454545454551</v>
      </c>
      <c r="M26" s="45">
        <v>13010.76704545455</v>
      </c>
      <c r="N26" s="253">
        <v>12600</v>
      </c>
      <c r="O26" s="256">
        <f>SUM(Tabla5[[#This Row],[Gener]:[Desembre]])</f>
        <v>198519.58217247418</v>
      </c>
    </row>
    <row r="27" spans="1:15" x14ac:dyDescent="0.3">
      <c r="A27" s="85">
        <v>24</v>
      </c>
      <c r="B27" s="82" t="s">
        <v>44</v>
      </c>
      <c r="C27" s="48">
        <v>17248.361287834974</v>
      </c>
      <c r="D27" s="45">
        <v>13393.626319758678</v>
      </c>
      <c r="E27" s="45">
        <v>11440.438509316769</v>
      </c>
      <c r="F27" s="45">
        <v>14079.17569786535</v>
      </c>
      <c r="G27" s="45">
        <v>9011.5037593984998</v>
      </c>
      <c r="H27" s="45">
        <v>16494.839285714279</v>
      </c>
      <c r="I27" s="45">
        <v>10876.77264808363</v>
      </c>
      <c r="J27" s="45">
        <v>19260</v>
      </c>
      <c r="K27" s="45">
        <v>13925.37037037037</v>
      </c>
      <c r="L27" s="45">
        <v>10814.050387596901</v>
      </c>
      <c r="M27" s="45">
        <v>7508</v>
      </c>
      <c r="N27" s="253">
        <v>15919.138755980875</v>
      </c>
      <c r="O27" s="256">
        <f>SUM(Tabla5[[#This Row],[Gener]:[Desembre]])</f>
        <v>159971.27702192031</v>
      </c>
    </row>
    <row r="28" spans="1:15" x14ac:dyDescent="0.3">
      <c r="A28" s="85">
        <v>25</v>
      </c>
      <c r="B28" s="82" t="s">
        <v>20</v>
      </c>
      <c r="C28" s="48">
        <v>34124.952111046849</v>
      </c>
      <c r="D28" s="45">
        <v>19588.452507541475</v>
      </c>
      <c r="E28" s="45">
        <v>29526.562935108061</v>
      </c>
      <c r="F28" s="45">
        <v>27877.352894188851</v>
      </c>
      <c r="G28" s="45">
        <v>33701.846677123671</v>
      </c>
      <c r="H28" s="45">
        <v>28542.100339610988</v>
      </c>
      <c r="I28" s="45">
        <v>27695.053205651224</v>
      </c>
      <c r="J28" s="45">
        <v>26452.857142857138</v>
      </c>
      <c r="K28" s="45">
        <v>31035.541367641774</v>
      </c>
      <c r="L28" s="45">
        <v>35363.155253318713</v>
      </c>
      <c r="M28" s="45">
        <v>30003.711300309595</v>
      </c>
      <c r="N28" s="253">
        <v>34290.914702581365</v>
      </c>
      <c r="O28" s="256">
        <f>SUM(Tabla5[[#This Row],[Gener]:[Desembre]])</f>
        <v>358202.50043697964</v>
      </c>
    </row>
    <row r="29" spans="1:15" x14ac:dyDescent="0.3">
      <c r="A29" s="85">
        <v>26</v>
      </c>
      <c r="B29" s="82" t="s">
        <v>45</v>
      </c>
      <c r="C29" s="48">
        <v>7220</v>
      </c>
      <c r="D29" s="45">
        <v>5740</v>
      </c>
      <c r="E29" s="45">
        <v>8260</v>
      </c>
      <c r="F29" s="45">
        <v>5800</v>
      </c>
      <c r="G29" s="45">
        <v>6360</v>
      </c>
      <c r="H29" s="45">
        <v>6020</v>
      </c>
      <c r="I29" s="45">
        <v>6280</v>
      </c>
      <c r="J29" s="45">
        <v>9300</v>
      </c>
      <c r="K29" s="45">
        <v>5760</v>
      </c>
      <c r="L29" s="45">
        <v>5200</v>
      </c>
      <c r="M29" s="45">
        <v>6220</v>
      </c>
      <c r="N29" s="253">
        <v>5420</v>
      </c>
      <c r="O29" s="256">
        <f>SUM(Tabla5[[#This Row],[Gener]:[Desembre]])</f>
        <v>77580</v>
      </c>
    </row>
    <row r="30" spans="1:15" x14ac:dyDescent="0.3">
      <c r="A30" s="85">
        <v>27</v>
      </c>
      <c r="B30" s="82" t="s">
        <v>46</v>
      </c>
      <c r="C30" s="48"/>
      <c r="D30" s="45" t="s">
        <v>81</v>
      </c>
      <c r="E30" s="45" t="s">
        <v>81</v>
      </c>
      <c r="F30" s="45" t="s">
        <v>81</v>
      </c>
      <c r="G30" s="45" t="s">
        <v>81</v>
      </c>
      <c r="H30" s="45" t="s">
        <v>81</v>
      </c>
      <c r="I30" s="45" t="s">
        <v>81</v>
      </c>
      <c r="J30" s="45" t="s">
        <v>81</v>
      </c>
      <c r="K30" s="45" t="s">
        <v>81</v>
      </c>
      <c r="L30" s="210" t="s">
        <v>81</v>
      </c>
      <c r="M30" s="45" t="s">
        <v>81</v>
      </c>
      <c r="N30" s="253" t="s">
        <v>81</v>
      </c>
      <c r="O30" s="256">
        <f>SUM(Tabla5[[#This Row],[Gener]:[Desembre]])</f>
        <v>0</v>
      </c>
    </row>
    <row r="31" spans="1:15" x14ac:dyDescent="0.3">
      <c r="A31" s="85">
        <v>28</v>
      </c>
      <c r="B31" s="82" t="s">
        <v>47</v>
      </c>
      <c r="C31" s="48">
        <v>16100</v>
      </c>
      <c r="D31" s="45">
        <v>12409.375</v>
      </c>
      <c r="E31" s="45">
        <v>15394.857142857139</v>
      </c>
      <c r="F31" s="45">
        <v>14671.44385356714</v>
      </c>
      <c r="G31" s="45">
        <v>13462.991914569029</v>
      </c>
      <c r="H31" s="45">
        <v>17107.38095238095</v>
      </c>
      <c r="I31" s="45">
        <v>16320</v>
      </c>
      <c r="J31" s="45">
        <v>15793.33333333333</v>
      </c>
      <c r="K31" s="45">
        <v>14352.97297297297</v>
      </c>
      <c r="L31" s="45">
        <v>19476.26373626374</v>
      </c>
      <c r="M31" s="45">
        <v>13080.000000000004</v>
      </c>
      <c r="N31" s="253">
        <v>16778.83055216389</v>
      </c>
      <c r="O31" s="256">
        <f>SUM(Tabla5[[#This Row],[Gener]:[Desembre]])</f>
        <v>184947.44945810817</v>
      </c>
    </row>
    <row r="32" spans="1:15" x14ac:dyDescent="0.3">
      <c r="A32" s="85">
        <v>29</v>
      </c>
      <c r="B32" s="82" t="s">
        <v>48</v>
      </c>
      <c r="C32" s="48">
        <v>7752.3076923076924</v>
      </c>
      <c r="D32" s="204">
        <v>13380.748074807481</v>
      </c>
      <c r="E32" s="45">
        <v>9274.7368421052633</v>
      </c>
      <c r="F32" s="45">
        <v>11858.794064882484</v>
      </c>
      <c r="G32" s="45">
        <v>15528.222222222219</v>
      </c>
      <c r="H32" s="45">
        <v>12880</v>
      </c>
      <c r="I32" s="45">
        <v>14257.172396231228</v>
      </c>
      <c r="J32" s="45">
        <v>9675.0830564784101</v>
      </c>
      <c r="K32" s="45">
        <v>6211.0386280386283</v>
      </c>
      <c r="L32" s="45">
        <v>13926.709456568249</v>
      </c>
      <c r="M32" s="45">
        <v>15712.689279822034</v>
      </c>
      <c r="N32" s="253">
        <v>10642.57850508624</v>
      </c>
      <c r="O32" s="256">
        <f>SUM(Tabla5[[#This Row],[Gener]:[Desembre]])</f>
        <v>141100.08021854993</v>
      </c>
    </row>
    <row r="33" spans="1:18" x14ac:dyDescent="0.3">
      <c r="A33" s="85">
        <v>30</v>
      </c>
      <c r="B33" s="82" t="s">
        <v>50</v>
      </c>
      <c r="C33" s="48">
        <v>22400</v>
      </c>
      <c r="D33" s="45">
        <v>12880</v>
      </c>
      <c r="E33" s="45">
        <v>13760</v>
      </c>
      <c r="F33" s="45">
        <v>14360</v>
      </c>
      <c r="G33" s="45">
        <v>18800</v>
      </c>
      <c r="H33" s="45">
        <v>16360</v>
      </c>
      <c r="I33" s="45">
        <v>21300</v>
      </c>
      <c r="J33" s="45">
        <v>15140</v>
      </c>
      <c r="K33" s="45">
        <v>14360</v>
      </c>
      <c r="L33" s="45">
        <v>29880</v>
      </c>
      <c r="M33" s="45">
        <v>13380</v>
      </c>
      <c r="N33" s="253">
        <v>12980</v>
      </c>
      <c r="O33" s="256">
        <f>SUM(Tabla5[[#This Row],[Gener]:[Desembre]])</f>
        <v>205600</v>
      </c>
    </row>
    <row r="34" spans="1:18" x14ac:dyDescent="0.3">
      <c r="A34" s="85">
        <v>31</v>
      </c>
      <c r="B34" s="82" t="s">
        <v>51</v>
      </c>
      <c r="C34" s="48">
        <v>3695.0607287449388</v>
      </c>
      <c r="D34" s="45">
        <v>1144.61538461538</v>
      </c>
      <c r="E34" s="45">
        <v>2453.3333333333298</v>
      </c>
      <c r="F34" s="45">
        <v>3312</v>
      </c>
      <c r="G34" s="45">
        <v>3365.2491694352202</v>
      </c>
      <c r="H34" s="45">
        <v>1756.2162162162149</v>
      </c>
      <c r="I34" s="45">
        <v>4700</v>
      </c>
      <c r="J34" s="45">
        <v>3690</v>
      </c>
      <c r="K34" s="45">
        <v>2527.1999999999998</v>
      </c>
      <c r="L34" s="45">
        <v>1216.6666666666699</v>
      </c>
      <c r="M34" s="45">
        <v>1620</v>
      </c>
      <c r="N34" s="253">
        <v>4893.3333333333403</v>
      </c>
      <c r="O34" s="256">
        <f>SUM(Tabla5[[#This Row],[Gener]:[Desembre]])</f>
        <v>34373.674832345096</v>
      </c>
    </row>
    <row r="35" spans="1:18" x14ac:dyDescent="0.3">
      <c r="A35" s="85">
        <v>32</v>
      </c>
      <c r="B35" s="82" t="s">
        <v>52</v>
      </c>
      <c r="C35" s="48">
        <v>23571.71974522293</v>
      </c>
      <c r="D35" s="45">
        <v>17505.25961538461</v>
      </c>
      <c r="E35" s="45">
        <v>10453.683682818015</v>
      </c>
      <c r="F35" s="45">
        <v>17929.969389008991</v>
      </c>
      <c r="G35" s="45">
        <v>32586.40450308955</v>
      </c>
      <c r="H35" s="45">
        <v>20240.476190476191</v>
      </c>
      <c r="I35" s="45">
        <v>21280</v>
      </c>
      <c r="J35" s="45">
        <v>13677.282229965158</v>
      </c>
      <c r="K35" s="45">
        <v>21779.130434782619</v>
      </c>
      <c r="L35" s="45">
        <v>31235.409836065573</v>
      </c>
      <c r="M35" s="45">
        <v>16700</v>
      </c>
      <c r="N35" s="253">
        <v>34860</v>
      </c>
      <c r="O35" s="256">
        <f>SUM(Tabla5[[#This Row],[Gener]:[Desembre]])</f>
        <v>261819.33562681364</v>
      </c>
    </row>
    <row r="36" spans="1:18" x14ac:dyDescent="0.3">
      <c r="A36" s="85">
        <v>33</v>
      </c>
      <c r="B36" s="82" t="s">
        <v>21</v>
      </c>
      <c r="C36" s="48">
        <v>972.30769230769226</v>
      </c>
      <c r="D36" s="45">
        <v>0</v>
      </c>
      <c r="E36" s="45">
        <v>1169.03225806452</v>
      </c>
      <c r="F36" s="45">
        <v>0</v>
      </c>
      <c r="G36" s="45">
        <v>1217.1428571428601</v>
      </c>
      <c r="H36" s="45">
        <v>1320</v>
      </c>
      <c r="I36" s="45">
        <v>2040</v>
      </c>
      <c r="J36" s="45">
        <v>0</v>
      </c>
      <c r="K36" s="45">
        <v>1600</v>
      </c>
      <c r="L36" s="45">
        <v>730</v>
      </c>
      <c r="M36" s="45">
        <v>0</v>
      </c>
      <c r="N36" s="253">
        <v>1254.1666666666699</v>
      </c>
      <c r="O36" s="256">
        <f>SUM(Tabla5[[#This Row],[Gener]:[Desembre]])</f>
        <v>10302.649474181742</v>
      </c>
    </row>
    <row r="37" spans="1:18" x14ac:dyDescent="0.3">
      <c r="A37" s="85">
        <v>34</v>
      </c>
      <c r="B37" s="82" t="s">
        <v>22</v>
      </c>
      <c r="C37" s="48">
        <v>8662.5641025641016</v>
      </c>
      <c r="D37" s="45">
        <v>6832.2823441303153</v>
      </c>
      <c r="E37" s="45">
        <v>11291.84863945578</v>
      </c>
      <c r="F37" s="45">
        <v>7252.3076923076896</v>
      </c>
      <c r="G37" s="45">
        <v>8250.5042372881398</v>
      </c>
      <c r="H37" s="45">
        <v>7683.6559139784895</v>
      </c>
      <c r="I37" s="45">
        <v>14395.484060009379</v>
      </c>
      <c r="J37" s="45">
        <v>8540.7651463580696</v>
      </c>
      <c r="K37" s="45">
        <v>8792.9230769230799</v>
      </c>
      <c r="L37" s="45">
        <v>7127.3054706082303</v>
      </c>
      <c r="M37" s="45">
        <v>5564.4679351656105</v>
      </c>
      <c r="N37" s="253">
        <v>6484.3902439024405</v>
      </c>
      <c r="O37" s="256">
        <f>SUM(Tabla5[[#This Row],[Gener]:[Desembre]])</f>
        <v>100878.49886269133</v>
      </c>
    </row>
    <row r="38" spans="1:18" x14ac:dyDescent="0.3">
      <c r="A38" s="85">
        <v>35</v>
      </c>
      <c r="B38" s="82" t="s">
        <v>23</v>
      </c>
      <c r="C38" s="48">
        <v>4733.8410256410252</v>
      </c>
      <c r="D38" s="45">
        <v>8525.8500000000022</v>
      </c>
      <c r="E38" s="45">
        <v>6854.2147271238136</v>
      </c>
      <c r="F38" s="45">
        <v>7838.6080586080552</v>
      </c>
      <c r="G38" s="45">
        <v>7509.9615450272804</v>
      </c>
      <c r="H38" s="45">
        <v>7420.0352526439401</v>
      </c>
      <c r="I38" s="45">
        <v>5352.3466806901497</v>
      </c>
      <c r="J38" s="45">
        <v>9481.6</v>
      </c>
      <c r="K38" s="45">
        <v>8113.0476190476202</v>
      </c>
      <c r="L38" s="45">
        <v>7521.0186598812597</v>
      </c>
      <c r="M38" s="45">
        <v>2800</v>
      </c>
      <c r="N38" s="253">
        <v>8761.7094017094096</v>
      </c>
      <c r="O38" s="256">
        <f>SUM(Tabla5[[#This Row],[Gener]:[Desembre]])</f>
        <v>84912.232970372555</v>
      </c>
    </row>
    <row r="39" spans="1:18" x14ac:dyDescent="0.3">
      <c r="A39" s="85">
        <v>36</v>
      </c>
      <c r="B39" s="82" t="s">
        <v>24</v>
      </c>
      <c r="C39" s="48">
        <v>1775.090909090909</v>
      </c>
      <c r="D39" s="45">
        <v>1435.3701923076919</v>
      </c>
      <c r="E39" s="45">
        <v>1762.390336935792</v>
      </c>
      <c r="F39" s="45">
        <v>1869.5294117647099</v>
      </c>
      <c r="G39" s="45">
        <v>2972.9469911337519</v>
      </c>
      <c r="H39" s="45">
        <v>1828.7325332894898</v>
      </c>
      <c r="I39" s="45">
        <v>1815.51724137931</v>
      </c>
      <c r="J39" s="45">
        <v>3747.1428571428601</v>
      </c>
      <c r="K39" s="45">
        <v>1621.5716389648642</v>
      </c>
      <c r="L39" s="45">
        <v>4627.5120052988896</v>
      </c>
      <c r="M39" s="45">
        <v>1435.13513513513</v>
      </c>
      <c r="N39" s="253">
        <v>8924.3079182892652</v>
      </c>
      <c r="O39" s="256">
        <f>SUM(Tabla5[[#This Row],[Gener]:[Desembre]])</f>
        <v>33815.247170732662</v>
      </c>
    </row>
    <row r="40" spans="1:18" x14ac:dyDescent="0.3">
      <c r="A40" s="85">
        <v>37</v>
      </c>
      <c r="B40" s="82" t="s">
        <v>25</v>
      </c>
      <c r="C40" s="48">
        <v>13265.050505050505</v>
      </c>
      <c r="D40" s="45">
        <v>9979.8461538461597</v>
      </c>
      <c r="E40" s="45">
        <v>8252.4961240310095</v>
      </c>
      <c r="F40" s="45">
        <v>10697.93585585586</v>
      </c>
      <c r="G40" s="45">
        <v>11657.214287863739</v>
      </c>
      <c r="H40" s="45">
        <v>8257.1761416588997</v>
      </c>
      <c r="I40" s="45">
        <v>12124.34782608696</v>
      </c>
      <c r="J40" s="45">
        <v>7785.0666666666693</v>
      </c>
      <c r="K40" s="45">
        <v>13297.45414707678</v>
      </c>
      <c r="L40" s="45">
        <v>8023.7362637362603</v>
      </c>
      <c r="M40" s="45">
        <v>9060.1545431976174</v>
      </c>
      <c r="N40" s="253">
        <v>7247.4693362193402</v>
      </c>
      <c r="O40" s="256">
        <f>SUM(Tabla5[[#This Row],[Gener]:[Desembre]])</f>
        <v>119647.94785128978</v>
      </c>
    </row>
    <row r="41" spans="1:18" x14ac:dyDescent="0.3">
      <c r="A41" s="85">
        <v>38</v>
      </c>
      <c r="B41" s="82" t="s">
        <v>5</v>
      </c>
      <c r="C41" s="48">
        <v>1622.7644900953778</v>
      </c>
      <c r="D41" s="45">
        <v>1092.1100917431199</v>
      </c>
      <c r="E41" s="45">
        <v>4322.6337251598507</v>
      </c>
      <c r="F41" s="45">
        <v>3278.1632653061229</v>
      </c>
      <c r="G41" s="45">
        <v>2072.8092959671872</v>
      </c>
      <c r="H41" s="45">
        <v>2508.7060529177297</v>
      </c>
      <c r="I41" s="45">
        <v>2467.2880061115402</v>
      </c>
      <c r="J41" s="45">
        <v>2383.2601880877801</v>
      </c>
      <c r="K41" s="45">
        <v>2260.4181313598501</v>
      </c>
      <c r="L41" s="45">
        <v>941.80856275105293</v>
      </c>
      <c r="M41" s="45">
        <v>1652.0512820512849</v>
      </c>
      <c r="N41" s="253">
        <v>1977.43089430894</v>
      </c>
      <c r="O41" s="256">
        <f>SUM(Tabla5[[#This Row],[Gener]:[Desembre]])</f>
        <v>26579.443985859834</v>
      </c>
    </row>
    <row r="42" spans="1:18" x14ac:dyDescent="0.3">
      <c r="A42" s="85">
        <v>39</v>
      </c>
      <c r="B42" s="82" t="s">
        <v>6</v>
      </c>
      <c r="C42" s="48">
        <v>7769.2307692307695</v>
      </c>
      <c r="D42" s="45">
        <v>3407.1428571428601</v>
      </c>
      <c r="E42" s="45">
        <v>4905.8823529411802</v>
      </c>
      <c r="F42" s="45">
        <v>4806.9735849056597</v>
      </c>
      <c r="G42" s="45">
        <v>4719.618169848588</v>
      </c>
      <c r="H42" s="45">
        <v>6861.3399503722103</v>
      </c>
      <c r="I42" s="45">
        <v>6418.8235294117603</v>
      </c>
      <c r="J42" s="45">
        <v>7380</v>
      </c>
      <c r="K42" s="45">
        <v>9309.5238095238092</v>
      </c>
      <c r="L42" s="45">
        <v>5049.6608767576499</v>
      </c>
      <c r="M42" s="45">
        <v>2456.77419354839</v>
      </c>
      <c r="N42" s="253">
        <v>10325.26315789474</v>
      </c>
      <c r="O42" s="256">
        <f>SUM(Tabla5[[#This Row],[Gener]:[Desembre]])</f>
        <v>73410.233251577622</v>
      </c>
    </row>
    <row r="43" spans="1:18" x14ac:dyDescent="0.3">
      <c r="A43" s="85">
        <v>40</v>
      </c>
      <c r="B43" s="82" t="s">
        <v>8</v>
      </c>
      <c r="C43" s="48">
        <v>777.17534849596473</v>
      </c>
      <c r="D43" s="45">
        <v>455.04587155963299</v>
      </c>
      <c r="E43" s="45">
        <v>1378.9246467817891</v>
      </c>
      <c r="F43" s="45">
        <v>1180</v>
      </c>
      <c r="G43" s="45">
        <v>380.45112781954901</v>
      </c>
      <c r="H43" s="45">
        <v>528.08988764044898</v>
      </c>
      <c r="I43" s="45">
        <v>446.218487394958</v>
      </c>
      <c r="J43" s="45">
        <v>548.48484848484895</v>
      </c>
      <c r="K43" s="45">
        <v>436.52173913043498</v>
      </c>
      <c r="L43" s="45">
        <v>205.780346820809</v>
      </c>
      <c r="M43" s="45">
        <v>247.69230769230799</v>
      </c>
      <c r="N43" s="253">
        <v>446.66666666666703</v>
      </c>
      <c r="O43" s="256">
        <f>SUM(Tabla5[[#This Row],[Gener]:[Desembre]])</f>
        <v>7031.0512784874109</v>
      </c>
    </row>
    <row r="44" spans="1:18" x14ac:dyDescent="0.3">
      <c r="A44" s="85">
        <v>41</v>
      </c>
      <c r="B44" s="82" t="s">
        <v>49</v>
      </c>
      <c r="C44" s="181"/>
      <c r="D44" s="182" t="s">
        <v>81</v>
      </c>
      <c r="E44" s="182" t="s">
        <v>81</v>
      </c>
      <c r="F44" s="182" t="s">
        <v>81</v>
      </c>
      <c r="G44" s="182" t="s">
        <v>81</v>
      </c>
      <c r="H44" s="182" t="s">
        <v>81</v>
      </c>
      <c r="I44" s="182" t="s">
        <v>81</v>
      </c>
      <c r="J44" s="182" t="s">
        <v>81</v>
      </c>
      <c r="K44" s="182" t="s">
        <v>81</v>
      </c>
      <c r="L44" s="45" t="s">
        <v>81</v>
      </c>
      <c r="M44" s="182" t="s">
        <v>81</v>
      </c>
      <c r="N44" s="186" t="s">
        <v>81</v>
      </c>
      <c r="O44" s="256">
        <f>SUM(Tabla5[[#This Row],[Gener]:[Desembre]])</f>
        <v>0</v>
      </c>
    </row>
    <row r="45" spans="1:18" x14ac:dyDescent="0.3">
      <c r="A45" s="85">
        <v>7</v>
      </c>
      <c r="B45" s="82" t="s">
        <v>82</v>
      </c>
      <c r="C45" s="48"/>
      <c r="D45" s="45">
        <v>0</v>
      </c>
      <c r="E45" s="45"/>
      <c r="F45" s="45"/>
      <c r="G45" s="45">
        <v>2141.5789473684199</v>
      </c>
      <c r="H45" s="45">
        <v>2860</v>
      </c>
      <c r="I45" s="45">
        <v>4290</v>
      </c>
      <c r="J45" s="45">
        <v>3160</v>
      </c>
      <c r="K45" s="45">
        <v>4043.4343434343391</v>
      </c>
      <c r="L45" s="45">
        <v>1460</v>
      </c>
      <c r="M45" s="45">
        <v>2640</v>
      </c>
      <c r="N45" s="253">
        <v>2508.3333333333298</v>
      </c>
      <c r="O45" s="256">
        <f>SUM(Tabla5[[#This Row],[Gener]:[Desembre]])</f>
        <v>23103.346624136087</v>
      </c>
    </row>
    <row r="46" spans="1:18" ht="15" thickBot="1" x14ac:dyDescent="0.35">
      <c r="A46" s="72">
        <v>43</v>
      </c>
      <c r="B46" s="82" t="s">
        <v>83</v>
      </c>
      <c r="C46" s="181"/>
      <c r="D46" s="182">
        <v>0</v>
      </c>
      <c r="E46" s="182"/>
      <c r="F46" s="182"/>
      <c r="G46" s="182">
        <v>7340</v>
      </c>
      <c r="H46" s="182">
        <v>6940</v>
      </c>
      <c r="I46" s="182">
        <v>8276.7099567099503</v>
      </c>
      <c r="J46" s="182">
        <v>5980</v>
      </c>
      <c r="K46" s="182">
        <v>7014.3626373626394</v>
      </c>
      <c r="L46" s="182">
        <v>9614.5406747480702</v>
      </c>
      <c r="M46" s="182">
        <v>7744.0722402597403</v>
      </c>
      <c r="N46" s="186">
        <v>9682.6315789473701</v>
      </c>
      <c r="O46" s="291">
        <f>SUM(Tabla5[[#This Row],[Gener]:[Desembre]])</f>
        <v>62592.317088027761</v>
      </c>
      <c r="R46" s="192"/>
    </row>
    <row r="47" spans="1:18" s="4" customFormat="1" ht="15" thickBot="1" x14ac:dyDescent="0.35">
      <c r="A47" s="208"/>
      <c r="B47" s="68" t="s">
        <v>74</v>
      </c>
      <c r="C47" s="183">
        <f t="shared" ref="C47:N47" si="0">SUBTOTAL(109,C5:C46)</f>
        <v>678870.92414032819</v>
      </c>
      <c r="D47" s="184">
        <f t="shared" si="0"/>
        <v>457564.99433619593</v>
      </c>
      <c r="E47" s="184">
        <f t="shared" si="0"/>
        <v>534449.03721973579</v>
      </c>
      <c r="F47" s="184">
        <f t="shared" si="0"/>
        <v>562068.92207455134</v>
      </c>
      <c r="G47" s="184">
        <f t="shared" si="0"/>
        <v>563212.39805905509</v>
      </c>
      <c r="H47" s="184">
        <f t="shared" si="0"/>
        <v>526003.87580179051</v>
      </c>
      <c r="I47" s="184">
        <f t="shared" si="0"/>
        <v>677360.50715669745</v>
      </c>
      <c r="J47" s="184">
        <f t="shared" si="0"/>
        <v>509782.53805731802</v>
      </c>
      <c r="K47" s="184">
        <f t="shared" si="0"/>
        <v>608816.95132188848</v>
      </c>
      <c r="L47" s="184">
        <f>SUBTOTAL(109,L5:L46)</f>
        <v>591189.63905611064</v>
      </c>
      <c r="M47" s="184">
        <f t="shared" si="0"/>
        <v>542245.47695724654</v>
      </c>
      <c r="N47" s="187">
        <f t="shared" si="0"/>
        <v>630286.74893478642</v>
      </c>
      <c r="O47" s="23">
        <f>SUBTOTAL(109,O5:O46)</f>
        <v>6881852.013115705</v>
      </c>
      <c r="P47" s="164"/>
      <c r="Q47" s="164"/>
    </row>
    <row r="48" spans="1:18" ht="15" thickBot="1" x14ac:dyDescent="0.35">
      <c r="A48" s="80"/>
      <c r="B48" s="24" t="s">
        <v>70</v>
      </c>
      <c r="C48" s="25">
        <v>685699</v>
      </c>
      <c r="D48" s="26">
        <v>503528.74415745976</v>
      </c>
      <c r="E48" s="26">
        <v>483828.87714804255</v>
      </c>
      <c r="F48" s="26">
        <v>492050.7024140181</v>
      </c>
      <c r="G48" s="26">
        <v>596226.00593199686</v>
      </c>
      <c r="H48" s="26">
        <v>422817.35371711</v>
      </c>
      <c r="I48" s="26">
        <v>627074.8100869857</v>
      </c>
      <c r="J48" s="26">
        <v>529793.34749208495</v>
      </c>
      <c r="K48" s="26">
        <v>518607.3829314856</v>
      </c>
      <c r="L48" s="26">
        <v>521290.07459523674</v>
      </c>
      <c r="M48" s="26">
        <v>482326.62165917282</v>
      </c>
      <c r="N48" s="189">
        <v>519417.4757445365</v>
      </c>
      <c r="O48" s="28">
        <f>SUM(Tabla5[[#This Row],[Gener]:[Desembre]])</f>
        <v>6382660.3958781296</v>
      </c>
      <c r="Q48" s="16"/>
    </row>
    <row r="49" spans="1:16" ht="15" thickBot="1" x14ac:dyDescent="0.35">
      <c r="A49" s="80"/>
      <c r="B49" s="68" t="s">
        <v>58</v>
      </c>
      <c r="C49" s="69">
        <f>(C47/C48)-1</f>
        <v>-9.9578326053731958E-3</v>
      </c>
      <c r="D49" s="69">
        <f t="shared" ref="D49:O49" si="1">(D47/D48)-1</f>
        <v>-9.1283269037944703E-2</v>
      </c>
      <c r="E49" s="69">
        <f t="shared" si="1"/>
        <v>0.10462409844173992</v>
      </c>
      <c r="F49" s="69">
        <f t="shared" si="1"/>
        <v>0.14229879017959202</v>
      </c>
      <c r="G49" s="69">
        <f t="shared" si="1"/>
        <v>-5.5370962595528206E-2</v>
      </c>
      <c r="H49" s="69">
        <f t="shared" si="1"/>
        <v>0.24404514426273627</v>
      </c>
      <c r="I49" s="69">
        <f t="shared" si="1"/>
        <v>8.0190905870922036E-2</v>
      </c>
      <c r="J49" s="69">
        <f t="shared" si="1"/>
        <v>-3.7770971510860507E-2</v>
      </c>
      <c r="K49" s="69">
        <f t="shared" si="1"/>
        <v>0.17394578511490399</v>
      </c>
      <c r="L49" s="69">
        <f t="shared" si="1"/>
        <v>0.13408957482098316</v>
      </c>
      <c r="M49" s="69">
        <f t="shared" si="1"/>
        <v>0.12422879560733491</v>
      </c>
      <c r="N49" s="281">
        <f t="shared" si="1"/>
        <v>0.21344925492029154</v>
      </c>
      <c r="O49" s="232">
        <f t="shared" si="1"/>
        <v>7.8210587165181034E-2</v>
      </c>
      <c r="P49" s="16"/>
    </row>
    <row r="50" spans="1:16" s="4" customFormat="1" ht="15" thickBot="1" x14ac:dyDescent="0.35">
      <c r="A50" s="188"/>
      <c r="B50" s="207" t="s">
        <v>66</v>
      </c>
      <c r="C50" s="292">
        <v>6989.08</v>
      </c>
      <c r="D50" s="293">
        <v>2215.0056638039828</v>
      </c>
      <c r="E50" s="293">
        <v>7070.9627802644072</v>
      </c>
      <c r="F50" s="293">
        <v>9931.077925448606</v>
      </c>
      <c r="G50" s="293">
        <v>7068</v>
      </c>
      <c r="H50" s="293">
        <v>10916.124198209523</v>
      </c>
      <c r="I50" s="185">
        <v>6499.4928433025343</v>
      </c>
      <c r="J50" s="185">
        <v>3457.4619426818804</v>
      </c>
      <c r="K50" s="185">
        <v>11063.048678111449</v>
      </c>
      <c r="L50" s="185">
        <v>8730.3609438893291</v>
      </c>
      <c r="M50" s="185">
        <v>4934.5230427533143</v>
      </c>
      <c r="N50" s="188">
        <v>6473.2510652137053</v>
      </c>
      <c r="O50" s="8">
        <f>SUM(C50:N50)</f>
        <v>85348.389083678732</v>
      </c>
    </row>
    <row r="51" spans="1:16" x14ac:dyDescent="0.3">
      <c r="B51" s="14" t="s">
        <v>69</v>
      </c>
    </row>
  </sheetData>
  <sheetProtection sheet="1" objects="1" scenarios="1"/>
  <pageMargins left="0.19685039370078741" right="0.19685039370078741" top="0.31496062992125984" bottom="0.31496062992125984" header="0.15748031496062992" footer="0.15748031496062992"/>
  <pageSetup paperSize="9" scale="73" orientation="landscape" r:id="rId1"/>
  <headerFooter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ignoredErrors>
    <ignoredError sqref="O5:O7" unlockedFormula="1"/>
  </ignoredErrors>
  <drawing r:id="rId2"/>
  <legacyDrawingHF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60"/>
  <sheetViews>
    <sheetView showZeros="0" zoomScale="90" zoomScaleNormal="90" workbookViewId="0">
      <pane xSplit="2" ySplit="3" topLeftCell="C16" activePane="bottomRight" state="frozen"/>
      <selection pane="topRight" activeCell="C1" sqref="C1"/>
      <selection pane="bottomLeft" activeCell="A4" sqref="A4"/>
      <selection pane="bottomRight" activeCell="R51" sqref="R51"/>
    </sheetView>
  </sheetViews>
  <sheetFormatPr baseColWidth="10" defaultColWidth="11.44140625" defaultRowHeight="14.4" x14ac:dyDescent="0.3"/>
  <cols>
    <col min="1" max="1" width="5.44140625" style="3" bestFit="1" customWidth="1"/>
    <col min="2" max="2" width="27.6640625" style="3" customWidth="1"/>
    <col min="3" max="5" width="11.44140625" style="2"/>
    <col min="6" max="6" width="11.6640625" style="2" customWidth="1"/>
    <col min="7" max="10" width="11.44140625" style="2"/>
    <col min="11" max="11" width="11.6640625" style="2" customWidth="1"/>
    <col min="12" max="12" width="11.44140625" style="2"/>
    <col min="13" max="13" width="12.5546875" style="2" customWidth="1"/>
    <col min="14" max="14" width="12.33203125" style="2" customWidth="1"/>
    <col min="15" max="15" width="11.44140625" style="76"/>
    <col min="16" max="16384" width="11.44140625" style="3"/>
  </cols>
  <sheetData>
    <row r="1" spans="1:22" ht="15.6" x14ac:dyDescent="0.3">
      <c r="B1" s="1" t="s">
        <v>77</v>
      </c>
    </row>
    <row r="2" spans="1:22" ht="15" thickBot="1" x14ac:dyDescent="0.35">
      <c r="C2" s="4" t="s">
        <v>56</v>
      </c>
    </row>
    <row r="3" spans="1:22" ht="15" thickBot="1" x14ac:dyDescent="0.35">
      <c r="A3" s="8" t="s">
        <v>59</v>
      </c>
      <c r="B3" s="18" t="s">
        <v>57</v>
      </c>
      <c r="C3" s="5" t="s">
        <v>26</v>
      </c>
      <c r="D3" s="6" t="s">
        <v>27</v>
      </c>
      <c r="E3" s="6" t="s">
        <v>28</v>
      </c>
      <c r="F3" s="6" t="s">
        <v>29</v>
      </c>
      <c r="G3" s="6" t="s">
        <v>30</v>
      </c>
      <c r="H3" s="6" t="s">
        <v>31</v>
      </c>
      <c r="I3" s="6" t="s">
        <v>32</v>
      </c>
      <c r="J3" s="6" t="s">
        <v>33</v>
      </c>
      <c r="K3" s="6" t="s">
        <v>34</v>
      </c>
      <c r="L3" s="6" t="s">
        <v>35</v>
      </c>
      <c r="M3" s="6" t="s">
        <v>36</v>
      </c>
      <c r="N3" s="7" t="s">
        <v>37</v>
      </c>
      <c r="O3" s="240" t="s">
        <v>38</v>
      </c>
    </row>
    <row r="4" spans="1:22" x14ac:dyDescent="0.3">
      <c r="A4" s="106">
        <v>1</v>
      </c>
      <c r="B4" s="22" t="s">
        <v>39</v>
      </c>
      <c r="C4" s="89">
        <v>27360</v>
      </c>
      <c r="D4" s="90">
        <v>25380</v>
      </c>
      <c r="E4" s="90">
        <v>31760</v>
      </c>
      <c r="F4" s="92">
        <v>32460</v>
      </c>
      <c r="G4" s="90">
        <v>39340</v>
      </c>
      <c r="H4" s="90">
        <v>34860</v>
      </c>
      <c r="I4" s="90">
        <v>34300</v>
      </c>
      <c r="J4" s="90">
        <v>30880</v>
      </c>
      <c r="K4" s="90">
        <v>32620</v>
      </c>
      <c r="L4" s="90">
        <v>28780</v>
      </c>
      <c r="M4" s="92">
        <v>29640</v>
      </c>
      <c r="N4" s="239">
        <v>27860</v>
      </c>
      <c r="O4" s="282">
        <f>SUM(Tabla8[[#This Row],[Gener]:[Desembre]])</f>
        <v>375240</v>
      </c>
    </row>
    <row r="5" spans="1:22" x14ac:dyDescent="0.3">
      <c r="A5" s="107">
        <v>2</v>
      </c>
      <c r="B5" s="19" t="s">
        <v>0</v>
      </c>
      <c r="C5" s="91"/>
      <c r="D5" s="92" t="s">
        <v>81</v>
      </c>
      <c r="E5" s="92" t="s">
        <v>81</v>
      </c>
      <c r="F5" s="92" t="s">
        <v>81</v>
      </c>
      <c r="G5" s="92" t="s">
        <v>81</v>
      </c>
      <c r="H5" s="92" t="s">
        <v>81</v>
      </c>
      <c r="I5" s="92" t="s">
        <v>81</v>
      </c>
      <c r="J5" s="92" t="s">
        <v>81</v>
      </c>
      <c r="K5" s="92" t="s">
        <v>81</v>
      </c>
      <c r="L5" s="92">
        <v>38000</v>
      </c>
      <c r="M5" s="92">
        <v>55940</v>
      </c>
      <c r="N5" s="239">
        <v>51120</v>
      </c>
      <c r="O5" s="283">
        <f>SUM(Tabla8[[#This Row],[Gener]:[Desembre]])</f>
        <v>145060</v>
      </c>
    </row>
    <row r="6" spans="1:22" x14ac:dyDescent="0.3">
      <c r="A6" s="107">
        <v>3</v>
      </c>
      <c r="B6" s="19" t="s">
        <v>1</v>
      </c>
      <c r="C6" s="91"/>
      <c r="D6" s="92" t="s">
        <v>81</v>
      </c>
      <c r="E6" s="92" t="s">
        <v>81</v>
      </c>
      <c r="F6" s="92" t="s">
        <v>81</v>
      </c>
      <c r="G6" s="92" t="s">
        <v>81</v>
      </c>
      <c r="H6" s="92" t="s">
        <v>81</v>
      </c>
      <c r="I6" s="92" t="s">
        <v>81</v>
      </c>
      <c r="J6" s="92" t="s">
        <v>81</v>
      </c>
      <c r="K6" s="92" t="s">
        <v>81</v>
      </c>
      <c r="L6" s="92" t="s">
        <v>81</v>
      </c>
      <c r="M6" s="92" t="s">
        <v>81</v>
      </c>
      <c r="N6" s="239" t="s">
        <v>81</v>
      </c>
      <c r="O6" s="283">
        <f>SUM(Tabla8[[#This Row],[Gener]:[Desembre]])</f>
        <v>0</v>
      </c>
    </row>
    <row r="7" spans="1:22" x14ac:dyDescent="0.3">
      <c r="A7" s="107">
        <v>4</v>
      </c>
      <c r="B7" s="19" t="s">
        <v>2</v>
      </c>
      <c r="C7" s="91">
        <v>3266.7543587228943</v>
      </c>
      <c r="D7" s="92">
        <v>3869.5223324170684</v>
      </c>
      <c r="E7" s="92">
        <v>3884.7245348297974</v>
      </c>
      <c r="F7" s="92">
        <v>6222.7358648768231</v>
      </c>
      <c r="G7" s="92">
        <v>4642.7229976098797</v>
      </c>
      <c r="H7" s="92">
        <v>3863.1300044984259</v>
      </c>
      <c r="I7" s="92">
        <v>3365.1702106965263</v>
      </c>
      <c r="J7" s="92">
        <v>4984.8148037136662</v>
      </c>
      <c r="K7" s="92">
        <v>3965.7528684643439</v>
      </c>
      <c r="L7" s="92">
        <v>3726.6557992735015</v>
      </c>
      <c r="M7" s="92">
        <v>4775.182842855992</v>
      </c>
      <c r="N7" s="239">
        <v>5378.0638408705063</v>
      </c>
      <c r="O7" s="283">
        <f>SUM(Tabla8[[#This Row],[Gener]:[Desembre]])</f>
        <v>51945.230458829421</v>
      </c>
    </row>
    <row r="8" spans="1:22" x14ac:dyDescent="0.3">
      <c r="A8" s="107">
        <v>5</v>
      </c>
      <c r="B8" s="19" t="s">
        <v>3</v>
      </c>
      <c r="C8" s="91"/>
      <c r="D8" s="92" t="s">
        <v>81</v>
      </c>
      <c r="E8" s="92" t="s">
        <v>81</v>
      </c>
      <c r="F8" s="92" t="s">
        <v>81</v>
      </c>
      <c r="G8" s="92" t="s">
        <v>81</v>
      </c>
      <c r="H8" s="92" t="s">
        <v>81</v>
      </c>
      <c r="I8" s="92" t="s">
        <v>81</v>
      </c>
      <c r="J8" s="92" t="s">
        <v>81</v>
      </c>
      <c r="K8" s="92" t="s">
        <v>81</v>
      </c>
      <c r="L8" s="92" t="s">
        <v>81</v>
      </c>
      <c r="M8" s="92" t="s">
        <v>81</v>
      </c>
      <c r="N8" s="239" t="s">
        <v>81</v>
      </c>
      <c r="O8" s="283">
        <f>SUM(Tabla8[[#This Row],[Gener]:[Desembre]])</f>
        <v>0</v>
      </c>
    </row>
    <row r="9" spans="1:22" x14ac:dyDescent="0.3">
      <c r="A9" s="107">
        <v>6</v>
      </c>
      <c r="B9" s="19" t="s">
        <v>4</v>
      </c>
      <c r="C9" s="91">
        <v>146760</v>
      </c>
      <c r="D9" s="92">
        <v>133520</v>
      </c>
      <c r="E9" s="92">
        <v>149740</v>
      </c>
      <c r="F9" s="92">
        <v>141640</v>
      </c>
      <c r="G9" s="92">
        <v>147760</v>
      </c>
      <c r="H9" s="92">
        <v>147380</v>
      </c>
      <c r="I9" s="92">
        <v>149540</v>
      </c>
      <c r="J9" s="92">
        <v>129620</v>
      </c>
      <c r="K9" s="92">
        <v>146220</v>
      </c>
      <c r="L9" s="92">
        <v>148740</v>
      </c>
      <c r="M9" s="92">
        <v>137000</v>
      </c>
      <c r="N9" s="239">
        <v>147960</v>
      </c>
      <c r="O9" s="283">
        <f>SUM(Tabla8[[#This Row],[Gener]:[Desembre]])</f>
        <v>1725880</v>
      </c>
    </row>
    <row r="10" spans="1:22" x14ac:dyDescent="0.3">
      <c r="A10" s="107">
        <v>8</v>
      </c>
      <c r="B10" s="19" t="s">
        <v>7</v>
      </c>
      <c r="C10" s="91">
        <v>7605.6154244306417</v>
      </c>
      <c r="D10" s="92">
        <v>7753.7735589840877</v>
      </c>
      <c r="E10" s="92">
        <v>7649.7714139819382</v>
      </c>
      <c r="F10" s="92">
        <v>8144.2256526967894</v>
      </c>
      <c r="G10" s="92">
        <v>7917.2412575641165</v>
      </c>
      <c r="H10" s="92">
        <v>6951.0292397660851</v>
      </c>
      <c r="I10" s="92">
        <v>6609.0583701110036</v>
      </c>
      <c r="J10" s="92">
        <v>9005.368393482293</v>
      </c>
      <c r="K10" s="92">
        <v>7627.6416641272335</v>
      </c>
      <c r="L10" s="92">
        <v>6978.9954915373955</v>
      </c>
      <c r="M10" s="92">
        <v>7136.0488696862394</v>
      </c>
      <c r="N10" s="239">
        <v>7588.0341116313084</v>
      </c>
      <c r="O10" s="283">
        <f>SUM(Tabla8[[#This Row],[Gener]:[Desembre]])</f>
        <v>90966.803447999133</v>
      </c>
    </row>
    <row r="11" spans="1:22" x14ac:dyDescent="0.3">
      <c r="A11" s="107">
        <v>9</v>
      </c>
      <c r="B11" s="86" t="s">
        <v>40</v>
      </c>
      <c r="C11" s="91"/>
      <c r="D11" s="92" t="s">
        <v>81</v>
      </c>
      <c r="E11" s="92" t="s">
        <v>81</v>
      </c>
      <c r="F11" s="92" t="s">
        <v>81</v>
      </c>
      <c r="G11" s="92" t="s">
        <v>81</v>
      </c>
      <c r="H11" s="92" t="s">
        <v>81</v>
      </c>
      <c r="I11" s="92" t="s">
        <v>81</v>
      </c>
      <c r="J11" s="92" t="s">
        <v>81</v>
      </c>
      <c r="K11" s="92" t="s">
        <v>81</v>
      </c>
      <c r="L11" s="92" t="s">
        <v>81</v>
      </c>
      <c r="M11" s="92" t="s">
        <v>81</v>
      </c>
      <c r="N11" s="239" t="s">
        <v>81</v>
      </c>
      <c r="O11" s="283">
        <f>SUM(Tabla8[[#This Row],[Gener]:[Desembre]])</f>
        <v>0</v>
      </c>
      <c r="V11" s="218"/>
    </row>
    <row r="12" spans="1:22" x14ac:dyDescent="0.3">
      <c r="A12" s="107">
        <v>10</v>
      </c>
      <c r="B12" s="19" t="s">
        <v>41</v>
      </c>
      <c r="C12" s="91"/>
      <c r="D12" s="92" t="s">
        <v>81</v>
      </c>
      <c r="E12" s="92" t="s">
        <v>81</v>
      </c>
      <c r="F12" s="92" t="s">
        <v>81</v>
      </c>
      <c r="G12" s="92" t="s">
        <v>81</v>
      </c>
      <c r="H12" s="92" t="s">
        <v>81</v>
      </c>
      <c r="I12" s="92" t="s">
        <v>81</v>
      </c>
      <c r="J12" s="92" t="s">
        <v>81</v>
      </c>
      <c r="K12" s="92">
        <v>168060</v>
      </c>
      <c r="L12" s="92">
        <v>167020</v>
      </c>
      <c r="M12" s="92">
        <v>156200</v>
      </c>
      <c r="N12" s="239">
        <v>159280</v>
      </c>
      <c r="O12" s="283">
        <f>SUM(Tabla8[[#This Row],[Gener]:[Desembre]])</f>
        <v>650560</v>
      </c>
    </row>
    <row r="13" spans="1:22" x14ac:dyDescent="0.3">
      <c r="A13" s="107">
        <v>11</v>
      </c>
      <c r="B13" s="19" t="s">
        <v>9</v>
      </c>
      <c r="C13" s="91"/>
      <c r="D13" s="92" t="s">
        <v>81</v>
      </c>
      <c r="E13" s="92" t="s">
        <v>81</v>
      </c>
      <c r="F13" s="92" t="s">
        <v>81</v>
      </c>
      <c r="G13" s="92" t="s">
        <v>81</v>
      </c>
      <c r="H13" s="92" t="s">
        <v>81</v>
      </c>
      <c r="I13" s="92" t="s">
        <v>81</v>
      </c>
      <c r="J13" s="92" t="s">
        <v>81</v>
      </c>
      <c r="K13" s="92" t="s">
        <v>81</v>
      </c>
      <c r="L13" s="92" t="s">
        <v>81</v>
      </c>
      <c r="M13" s="92" t="s">
        <v>81</v>
      </c>
      <c r="N13" s="239" t="s">
        <v>81</v>
      </c>
      <c r="O13" s="283">
        <f>SUM(Tabla8[[#This Row],[Gener]:[Desembre]])</f>
        <v>0</v>
      </c>
    </row>
    <row r="14" spans="1:22" x14ac:dyDescent="0.3">
      <c r="A14" s="107">
        <v>12</v>
      </c>
      <c r="B14" s="19" t="s">
        <v>10</v>
      </c>
      <c r="C14" s="91">
        <v>9240</v>
      </c>
      <c r="D14" s="92">
        <v>8980</v>
      </c>
      <c r="E14" s="92">
        <v>8560</v>
      </c>
      <c r="F14" s="92">
        <v>13640</v>
      </c>
      <c r="G14" s="92">
        <v>12540</v>
      </c>
      <c r="H14" s="92">
        <v>13320</v>
      </c>
      <c r="I14" s="92">
        <v>17560</v>
      </c>
      <c r="J14" s="92">
        <v>15880</v>
      </c>
      <c r="K14" s="92">
        <v>14880</v>
      </c>
      <c r="L14" s="92">
        <v>12880</v>
      </c>
      <c r="M14" s="92">
        <v>11860</v>
      </c>
      <c r="N14" s="239">
        <v>14360</v>
      </c>
      <c r="O14" s="283">
        <f>SUM(Tabla8[[#This Row],[Gener]:[Desembre]])</f>
        <v>153700</v>
      </c>
    </row>
    <row r="15" spans="1:22" x14ac:dyDescent="0.3">
      <c r="A15" s="107">
        <v>13</v>
      </c>
      <c r="B15" s="19" t="s">
        <v>42</v>
      </c>
      <c r="C15" s="91">
        <v>28900</v>
      </c>
      <c r="D15" s="92">
        <v>26760</v>
      </c>
      <c r="E15" s="92">
        <v>28780</v>
      </c>
      <c r="F15" s="92">
        <v>30880</v>
      </c>
      <c r="G15" s="92">
        <v>36220</v>
      </c>
      <c r="H15" s="92">
        <v>47420</v>
      </c>
      <c r="I15" s="92">
        <v>90920</v>
      </c>
      <c r="J15" s="92">
        <v>92240</v>
      </c>
      <c r="K15" s="92">
        <v>100980</v>
      </c>
      <c r="L15" s="92">
        <v>111000</v>
      </c>
      <c r="M15" s="92">
        <v>91320</v>
      </c>
      <c r="N15" s="239">
        <v>101620</v>
      </c>
      <c r="O15" s="283">
        <f>SUM(Tabla8[[#This Row],[Gener]:[Desembre]])</f>
        <v>787040</v>
      </c>
    </row>
    <row r="16" spans="1:22" x14ac:dyDescent="0.3">
      <c r="A16" s="107">
        <v>14</v>
      </c>
      <c r="B16" s="19" t="s">
        <v>11</v>
      </c>
      <c r="C16" s="91"/>
      <c r="D16" s="92" t="s">
        <v>81</v>
      </c>
      <c r="E16" s="92" t="s">
        <v>81</v>
      </c>
      <c r="F16" s="92" t="s">
        <v>81</v>
      </c>
      <c r="G16" s="92" t="s">
        <v>81</v>
      </c>
      <c r="H16" s="92" t="s">
        <v>81</v>
      </c>
      <c r="I16" s="92" t="s">
        <v>81</v>
      </c>
      <c r="J16" s="92" t="s">
        <v>81</v>
      </c>
      <c r="K16" s="92" t="s">
        <v>81</v>
      </c>
      <c r="L16" s="92" t="s">
        <v>81</v>
      </c>
      <c r="M16" s="92" t="s">
        <v>81</v>
      </c>
      <c r="N16" s="239" t="s">
        <v>81</v>
      </c>
      <c r="O16" s="283">
        <f>SUM(Tabla8[[#This Row],[Gener]:[Desembre]])</f>
        <v>0</v>
      </c>
    </row>
    <row r="17" spans="1:15" x14ac:dyDescent="0.3">
      <c r="A17" s="107">
        <v>15</v>
      </c>
      <c r="B17" s="19" t="s">
        <v>12</v>
      </c>
      <c r="C17" s="91">
        <v>20720</v>
      </c>
      <c r="D17" s="92">
        <v>56120</v>
      </c>
      <c r="E17" s="92">
        <v>71140</v>
      </c>
      <c r="F17" s="92">
        <v>95320</v>
      </c>
      <c r="G17" s="92">
        <v>107420</v>
      </c>
      <c r="H17" s="92">
        <v>88020</v>
      </c>
      <c r="I17" s="92">
        <v>87960</v>
      </c>
      <c r="J17" s="92">
        <v>83040</v>
      </c>
      <c r="K17" s="92">
        <v>82160</v>
      </c>
      <c r="L17" s="92">
        <v>78640</v>
      </c>
      <c r="M17" s="92">
        <v>77200</v>
      </c>
      <c r="N17" s="239">
        <v>64660</v>
      </c>
      <c r="O17" s="283">
        <f>SUM(Tabla8[[#This Row],[Gener]:[Desembre]])</f>
        <v>912400</v>
      </c>
    </row>
    <row r="18" spans="1:15" x14ac:dyDescent="0.3">
      <c r="A18" s="107">
        <v>16</v>
      </c>
      <c r="B18" s="19" t="s">
        <v>13</v>
      </c>
      <c r="C18" s="91"/>
      <c r="D18" s="92" t="s">
        <v>81</v>
      </c>
      <c r="E18" s="92" t="s">
        <v>81</v>
      </c>
      <c r="F18" s="92" t="s">
        <v>81</v>
      </c>
      <c r="G18" s="92" t="s">
        <v>81</v>
      </c>
      <c r="H18" s="92" t="s">
        <v>81</v>
      </c>
      <c r="I18" s="92" t="s">
        <v>81</v>
      </c>
      <c r="J18" s="92" t="s">
        <v>81</v>
      </c>
      <c r="K18" s="92" t="s">
        <v>81</v>
      </c>
      <c r="L18" s="92" t="s">
        <v>81</v>
      </c>
      <c r="M18" s="92" t="s">
        <v>81</v>
      </c>
      <c r="N18" s="239" t="s">
        <v>81</v>
      </c>
      <c r="O18" s="283">
        <f>SUM(Tabla8[[#This Row],[Gener]:[Desembre]])</f>
        <v>0</v>
      </c>
    </row>
    <row r="19" spans="1:15" x14ac:dyDescent="0.3">
      <c r="A19" s="107">
        <v>17</v>
      </c>
      <c r="B19" s="19" t="s">
        <v>14</v>
      </c>
      <c r="C19" s="91">
        <v>48500</v>
      </c>
      <c r="D19" s="92">
        <v>43780</v>
      </c>
      <c r="E19" s="92">
        <v>46740</v>
      </c>
      <c r="F19" s="92">
        <v>48460</v>
      </c>
      <c r="G19" s="92">
        <v>55060</v>
      </c>
      <c r="H19" s="92">
        <v>47400</v>
      </c>
      <c r="I19" s="92">
        <v>49760</v>
      </c>
      <c r="J19" s="92">
        <v>43260</v>
      </c>
      <c r="K19" s="92">
        <v>49400</v>
      </c>
      <c r="L19" s="92">
        <v>46380</v>
      </c>
      <c r="M19" s="92">
        <v>49180</v>
      </c>
      <c r="N19" s="239">
        <v>49960</v>
      </c>
      <c r="O19" s="283">
        <f>SUM(Tabla8[[#This Row],[Gener]:[Desembre]])</f>
        <v>577880</v>
      </c>
    </row>
    <row r="20" spans="1:15" x14ac:dyDescent="0.3">
      <c r="A20" s="107">
        <v>18</v>
      </c>
      <c r="B20" s="19" t="s">
        <v>15</v>
      </c>
      <c r="C20" s="91"/>
      <c r="D20" s="92" t="s">
        <v>81</v>
      </c>
      <c r="E20" s="92" t="s">
        <v>81</v>
      </c>
      <c r="F20" s="92" t="s">
        <v>81</v>
      </c>
      <c r="G20" s="92" t="s">
        <v>81</v>
      </c>
      <c r="H20" s="92" t="s">
        <v>81</v>
      </c>
      <c r="I20" s="92" t="s">
        <v>81</v>
      </c>
      <c r="J20" s="92" t="s">
        <v>81</v>
      </c>
      <c r="K20" s="92" t="s">
        <v>81</v>
      </c>
      <c r="L20" s="92" t="s">
        <v>81</v>
      </c>
      <c r="M20" s="92" t="s">
        <v>81</v>
      </c>
      <c r="N20" s="239" t="s">
        <v>81</v>
      </c>
      <c r="O20" s="283">
        <f>SUM(Tabla8[[#This Row],[Gener]:[Desembre]])</f>
        <v>0</v>
      </c>
    </row>
    <row r="21" spans="1:15" x14ac:dyDescent="0.3">
      <c r="A21" s="107">
        <v>19</v>
      </c>
      <c r="B21" s="19" t="s">
        <v>16</v>
      </c>
      <c r="C21" s="91">
        <v>80840</v>
      </c>
      <c r="D21" s="92">
        <v>69060</v>
      </c>
      <c r="E21" s="92">
        <v>78420</v>
      </c>
      <c r="F21" s="92">
        <v>75280</v>
      </c>
      <c r="G21" s="92">
        <v>79120</v>
      </c>
      <c r="H21" s="92">
        <v>78300</v>
      </c>
      <c r="I21" s="92">
        <v>78640</v>
      </c>
      <c r="J21" s="92">
        <v>65480</v>
      </c>
      <c r="K21" s="92">
        <v>80380</v>
      </c>
      <c r="L21" s="92">
        <v>80280</v>
      </c>
      <c r="M21" s="92">
        <v>66720</v>
      </c>
      <c r="N21" s="239">
        <v>81400</v>
      </c>
      <c r="O21" s="283">
        <f>SUM(Tabla8[[#This Row],[Gener]:[Desembre]])</f>
        <v>913920</v>
      </c>
    </row>
    <row r="22" spans="1:15" x14ac:dyDescent="0.3">
      <c r="A22" s="107">
        <v>20</v>
      </c>
      <c r="B22" s="19" t="s">
        <v>17</v>
      </c>
      <c r="C22" s="91"/>
      <c r="D22" s="92" t="s">
        <v>81</v>
      </c>
      <c r="E22" s="92">
        <v>54220</v>
      </c>
      <c r="F22" s="92">
        <v>57900</v>
      </c>
      <c r="G22" s="92">
        <v>60400</v>
      </c>
      <c r="H22" s="92">
        <v>56220</v>
      </c>
      <c r="I22" s="92">
        <v>53460</v>
      </c>
      <c r="J22" s="92">
        <v>43460</v>
      </c>
      <c r="K22" s="92">
        <v>59260</v>
      </c>
      <c r="L22" s="92">
        <v>56280</v>
      </c>
      <c r="M22" s="92">
        <v>50140</v>
      </c>
      <c r="N22" s="239">
        <v>52560</v>
      </c>
      <c r="O22" s="283">
        <f>SUM(Tabla8[[#This Row],[Gener]:[Desembre]])</f>
        <v>543900</v>
      </c>
    </row>
    <row r="23" spans="1:15" x14ac:dyDescent="0.3">
      <c r="A23" s="107">
        <v>21</v>
      </c>
      <c r="B23" s="19" t="s">
        <v>18</v>
      </c>
      <c r="C23" s="91">
        <v>3082.5315326359373</v>
      </c>
      <c r="D23" s="92">
        <v>2953.968944284733</v>
      </c>
      <c r="E23" s="92">
        <v>3419.8316581474464</v>
      </c>
      <c r="F23" s="92">
        <v>3049.654305493334</v>
      </c>
      <c r="G23" s="92">
        <v>3410.8650597896481</v>
      </c>
      <c r="H23" s="92">
        <v>2956.6549707602344</v>
      </c>
      <c r="I23" s="92">
        <v>2995.9853375642847</v>
      </c>
      <c r="J23" s="92">
        <v>4195.9024121923349</v>
      </c>
      <c r="K23" s="92">
        <v>3153.2411431782248</v>
      </c>
      <c r="L23" s="92">
        <v>3183.1756055765882</v>
      </c>
      <c r="M23" s="92">
        <v>4108.4344039197431</v>
      </c>
      <c r="N23" s="239">
        <v>3522.8502919689249</v>
      </c>
      <c r="O23" s="283">
        <f>SUM(Tabla8[[#This Row],[Gener]:[Desembre]])</f>
        <v>40033.095665511435</v>
      </c>
    </row>
    <row r="24" spans="1:15" x14ac:dyDescent="0.3">
      <c r="A24" s="107">
        <v>22</v>
      </c>
      <c r="B24" s="19" t="s">
        <v>19</v>
      </c>
      <c r="C24" s="91"/>
      <c r="D24" s="92" t="s">
        <v>81</v>
      </c>
      <c r="E24" s="92" t="s">
        <v>81</v>
      </c>
      <c r="F24" s="92" t="s">
        <v>81</v>
      </c>
      <c r="G24" s="92" t="s">
        <v>81</v>
      </c>
      <c r="H24" s="92" t="s">
        <v>81</v>
      </c>
      <c r="I24" s="92" t="s">
        <v>81</v>
      </c>
      <c r="J24" s="92" t="s">
        <v>81</v>
      </c>
      <c r="K24" s="92" t="s">
        <v>81</v>
      </c>
      <c r="L24" s="92" t="s">
        <v>81</v>
      </c>
      <c r="M24" s="92" t="s">
        <v>81</v>
      </c>
      <c r="N24" s="239" t="s">
        <v>81</v>
      </c>
      <c r="O24" s="283">
        <f>SUM(Tabla8[[#This Row],[Gener]:[Desembre]])</f>
        <v>0</v>
      </c>
    </row>
    <row r="25" spans="1:15" x14ac:dyDescent="0.3">
      <c r="A25" s="107">
        <v>23</v>
      </c>
      <c r="B25" s="19" t="s">
        <v>43</v>
      </c>
      <c r="C25" s="91">
        <v>38840</v>
      </c>
      <c r="D25" s="92">
        <v>36960</v>
      </c>
      <c r="E25" s="92">
        <v>41100</v>
      </c>
      <c r="F25" s="92">
        <v>51760</v>
      </c>
      <c r="G25" s="92">
        <v>58360</v>
      </c>
      <c r="H25" s="92">
        <v>44840</v>
      </c>
      <c r="I25" s="92">
        <v>54180</v>
      </c>
      <c r="J25" s="92">
        <v>45040</v>
      </c>
      <c r="K25" s="92">
        <v>51780</v>
      </c>
      <c r="L25" s="92">
        <v>43720</v>
      </c>
      <c r="M25" s="92">
        <v>42440</v>
      </c>
      <c r="N25" s="239">
        <v>42120</v>
      </c>
      <c r="O25" s="283">
        <f>SUM(Tabla8[[#This Row],[Gener]:[Desembre]])</f>
        <v>551140</v>
      </c>
    </row>
    <row r="26" spans="1:15" x14ac:dyDescent="0.3">
      <c r="A26" s="107">
        <v>24</v>
      </c>
      <c r="B26" s="19" t="s">
        <v>44</v>
      </c>
      <c r="C26" s="91">
        <v>84340</v>
      </c>
      <c r="D26" s="92">
        <v>75340</v>
      </c>
      <c r="E26" s="92">
        <v>88360</v>
      </c>
      <c r="F26" s="92">
        <v>112480</v>
      </c>
      <c r="G26" s="92">
        <v>115720</v>
      </c>
      <c r="H26" s="92">
        <v>108680</v>
      </c>
      <c r="I26" s="92">
        <v>104140</v>
      </c>
      <c r="J26" s="92">
        <v>107060</v>
      </c>
      <c r="K26" s="92">
        <v>113920</v>
      </c>
      <c r="L26" s="92">
        <v>101840</v>
      </c>
      <c r="M26" s="92">
        <v>93160</v>
      </c>
      <c r="N26" s="239">
        <v>92700</v>
      </c>
      <c r="O26" s="283">
        <f>SUM(Tabla8[[#This Row],[Gener]:[Desembre]])</f>
        <v>1197740</v>
      </c>
    </row>
    <row r="27" spans="1:15" x14ac:dyDescent="0.3">
      <c r="A27" s="107">
        <v>25</v>
      </c>
      <c r="B27" s="19" t="s">
        <v>20</v>
      </c>
      <c r="C27" s="91"/>
      <c r="D27" s="92" t="s">
        <v>81</v>
      </c>
      <c r="E27" s="92" t="s">
        <v>81</v>
      </c>
      <c r="F27" s="92" t="s">
        <v>81</v>
      </c>
      <c r="G27" s="92" t="s">
        <v>81</v>
      </c>
      <c r="H27" s="92" t="s">
        <v>81</v>
      </c>
      <c r="I27" s="92" t="s">
        <v>81</v>
      </c>
      <c r="J27" s="92" t="s">
        <v>81</v>
      </c>
      <c r="K27" s="92">
        <v>82600</v>
      </c>
      <c r="L27" s="92">
        <v>112520</v>
      </c>
      <c r="M27" s="92">
        <v>112320</v>
      </c>
      <c r="N27" s="239">
        <v>155360</v>
      </c>
      <c r="O27" s="283">
        <f>SUM(Tabla8[[#This Row],[Gener]:[Desembre]])</f>
        <v>462800</v>
      </c>
    </row>
    <row r="28" spans="1:15" x14ac:dyDescent="0.3">
      <c r="A28" s="107">
        <v>26</v>
      </c>
      <c r="B28" s="19" t="s">
        <v>45</v>
      </c>
      <c r="C28" s="91">
        <v>35260</v>
      </c>
      <c r="D28" s="92">
        <v>31840</v>
      </c>
      <c r="E28" s="92">
        <v>39420</v>
      </c>
      <c r="F28" s="92">
        <v>43540</v>
      </c>
      <c r="G28" s="92">
        <v>45900</v>
      </c>
      <c r="H28" s="92">
        <v>43140</v>
      </c>
      <c r="I28" s="92">
        <v>41820</v>
      </c>
      <c r="J28" s="92">
        <v>41440</v>
      </c>
      <c r="K28" s="92">
        <v>43680</v>
      </c>
      <c r="L28" s="92">
        <v>41700</v>
      </c>
      <c r="M28" s="92">
        <v>35780</v>
      </c>
      <c r="N28" s="239">
        <v>39820</v>
      </c>
      <c r="O28" s="283">
        <f>SUM(Tabla8[[#This Row],[Gener]:[Desembre]])</f>
        <v>483340</v>
      </c>
    </row>
    <row r="29" spans="1:15" x14ac:dyDescent="0.3">
      <c r="A29" s="107">
        <v>27</v>
      </c>
      <c r="B29" s="19" t="s">
        <v>46</v>
      </c>
      <c r="C29" s="91"/>
      <c r="D29" s="92" t="s">
        <v>81</v>
      </c>
      <c r="E29" s="92" t="s">
        <v>81</v>
      </c>
      <c r="F29" s="92" t="s">
        <v>81</v>
      </c>
      <c r="G29" s="92" t="s">
        <v>81</v>
      </c>
      <c r="H29" s="92" t="s">
        <v>81</v>
      </c>
      <c r="I29" s="92" t="s">
        <v>81</v>
      </c>
      <c r="J29" s="92" t="s">
        <v>81</v>
      </c>
      <c r="K29" s="92" t="s">
        <v>81</v>
      </c>
      <c r="L29" s="92" t="s">
        <v>81</v>
      </c>
      <c r="M29" s="92" t="s">
        <v>81</v>
      </c>
      <c r="N29" s="239" t="s">
        <v>81</v>
      </c>
      <c r="O29" s="283">
        <f>SUM(Tabla8[[#This Row],[Gener]:[Desembre]])</f>
        <v>0</v>
      </c>
    </row>
    <row r="30" spans="1:15" x14ac:dyDescent="0.3">
      <c r="A30" s="107">
        <v>28</v>
      </c>
      <c r="B30" s="19" t="s">
        <v>47</v>
      </c>
      <c r="C30" s="91">
        <v>31620</v>
      </c>
      <c r="D30" s="92">
        <v>28440</v>
      </c>
      <c r="E30" s="92">
        <v>32800</v>
      </c>
      <c r="F30" s="92">
        <v>37630</v>
      </c>
      <c r="G30" s="92">
        <v>34680</v>
      </c>
      <c r="H30" s="92">
        <v>37500</v>
      </c>
      <c r="I30" s="92">
        <v>47160</v>
      </c>
      <c r="J30" s="92">
        <v>34180</v>
      </c>
      <c r="K30" s="92">
        <v>40060</v>
      </c>
      <c r="L30" s="92">
        <v>33540</v>
      </c>
      <c r="M30" s="92">
        <v>31360</v>
      </c>
      <c r="N30" s="239">
        <v>39260</v>
      </c>
      <c r="O30" s="283">
        <f>SUM(Tabla8[[#This Row],[Gener]:[Desembre]])</f>
        <v>428230</v>
      </c>
    </row>
    <row r="31" spans="1:15" x14ac:dyDescent="0.3">
      <c r="A31" s="107">
        <v>29</v>
      </c>
      <c r="B31" s="19" t="s">
        <v>48</v>
      </c>
      <c r="C31" s="91">
        <v>30945.098684210527</v>
      </c>
      <c r="D31" s="92">
        <v>25222.735164314116</v>
      </c>
      <c r="E31" s="92">
        <v>28145.672393040815</v>
      </c>
      <c r="F31" s="92">
        <v>34193.384176933061</v>
      </c>
      <c r="G31" s="92">
        <v>30769.170685036355</v>
      </c>
      <c r="H31" s="92">
        <v>35929.185784975256</v>
      </c>
      <c r="I31" s="92">
        <v>31869.786081628186</v>
      </c>
      <c r="J31" s="92">
        <v>32973.914390611702</v>
      </c>
      <c r="K31" s="92">
        <v>34353.364324230206</v>
      </c>
      <c r="L31" s="92">
        <v>32331.173103612517</v>
      </c>
      <c r="M31" s="92">
        <v>26640.333883538024</v>
      </c>
      <c r="N31" s="239">
        <v>33911.051755529246</v>
      </c>
      <c r="O31" s="283">
        <f>SUM(Tabla8[[#This Row],[Gener]:[Desembre]])</f>
        <v>377284.87042765995</v>
      </c>
    </row>
    <row r="32" spans="1:15" x14ac:dyDescent="0.3">
      <c r="A32" s="107">
        <v>30</v>
      </c>
      <c r="B32" s="19" t="s">
        <v>50</v>
      </c>
      <c r="C32" s="91">
        <v>60260</v>
      </c>
      <c r="D32" s="92">
        <v>55680</v>
      </c>
      <c r="E32" s="92">
        <v>63060</v>
      </c>
      <c r="F32" s="92">
        <v>63890</v>
      </c>
      <c r="G32" s="92">
        <v>64360</v>
      </c>
      <c r="H32" s="92">
        <v>64580</v>
      </c>
      <c r="I32" s="92">
        <v>66460</v>
      </c>
      <c r="J32" s="92">
        <v>61520</v>
      </c>
      <c r="K32" s="92">
        <v>65620</v>
      </c>
      <c r="L32" s="92">
        <v>63460</v>
      </c>
      <c r="M32" s="92">
        <v>55540</v>
      </c>
      <c r="N32" s="239">
        <v>64340</v>
      </c>
      <c r="O32" s="283">
        <f>SUM(Tabla8[[#This Row],[Gener]:[Desembre]])</f>
        <v>748770</v>
      </c>
    </row>
    <row r="33" spans="1:21" x14ac:dyDescent="0.3">
      <c r="A33" s="107">
        <v>31</v>
      </c>
      <c r="B33" s="19" t="s">
        <v>51</v>
      </c>
      <c r="C33" s="91">
        <v>7700</v>
      </c>
      <c r="D33" s="92">
        <v>7180</v>
      </c>
      <c r="E33" s="92">
        <v>16200</v>
      </c>
      <c r="F33" s="92">
        <v>8440</v>
      </c>
      <c r="G33" s="92">
        <v>9120</v>
      </c>
      <c r="H33" s="92">
        <v>8500</v>
      </c>
      <c r="I33" s="92">
        <v>7320</v>
      </c>
      <c r="J33" s="92">
        <v>6540</v>
      </c>
      <c r="K33" s="92">
        <v>8060</v>
      </c>
      <c r="L33" s="92">
        <v>7640</v>
      </c>
      <c r="M33" s="92">
        <v>7320</v>
      </c>
      <c r="N33" s="239">
        <v>7300</v>
      </c>
      <c r="O33" s="283">
        <f>SUM(Tabla8[[#This Row],[Gener]:[Desembre]])</f>
        <v>101320</v>
      </c>
    </row>
    <row r="34" spans="1:21" x14ac:dyDescent="0.3">
      <c r="A34" s="107">
        <v>32</v>
      </c>
      <c r="B34" s="19" t="s">
        <v>52</v>
      </c>
      <c r="C34" s="91">
        <v>83540</v>
      </c>
      <c r="D34" s="92">
        <v>74960</v>
      </c>
      <c r="E34" s="92">
        <v>89820</v>
      </c>
      <c r="F34" s="92">
        <v>83800</v>
      </c>
      <c r="G34" s="92">
        <v>86900</v>
      </c>
      <c r="H34" s="92">
        <v>88800</v>
      </c>
      <c r="I34" s="92">
        <v>91580</v>
      </c>
      <c r="J34" s="92">
        <v>80540</v>
      </c>
      <c r="K34" s="92">
        <v>92500</v>
      </c>
      <c r="L34" s="92">
        <v>90260</v>
      </c>
      <c r="M34" s="92">
        <v>76520</v>
      </c>
      <c r="N34" s="239">
        <v>91540</v>
      </c>
      <c r="O34" s="283">
        <f>SUM(Tabla8[[#This Row],[Gener]:[Desembre]])</f>
        <v>1030760</v>
      </c>
    </row>
    <row r="35" spans="1:21" x14ac:dyDescent="0.3">
      <c r="A35" s="107">
        <v>33</v>
      </c>
      <c r="B35" s="19" t="s">
        <v>21</v>
      </c>
      <c r="C35" s="91"/>
      <c r="D35" s="92" t="s">
        <v>81</v>
      </c>
      <c r="E35" s="92" t="s">
        <v>81</v>
      </c>
      <c r="F35" s="92" t="s">
        <v>81</v>
      </c>
      <c r="G35" s="92" t="s">
        <v>81</v>
      </c>
      <c r="H35" s="92" t="s">
        <v>81</v>
      </c>
      <c r="I35" s="92" t="s">
        <v>81</v>
      </c>
      <c r="J35" s="92" t="s">
        <v>81</v>
      </c>
      <c r="K35" s="92" t="s">
        <v>81</v>
      </c>
      <c r="L35" s="92" t="s">
        <v>81</v>
      </c>
      <c r="M35" s="92" t="s">
        <v>81</v>
      </c>
      <c r="N35" s="239" t="s">
        <v>81</v>
      </c>
      <c r="O35" s="283">
        <f>SUM(Tabla8[[#This Row],[Gener]:[Desembre]])</f>
        <v>0</v>
      </c>
    </row>
    <row r="36" spans="1:21" x14ac:dyDescent="0.3">
      <c r="A36" s="107">
        <v>34</v>
      </c>
      <c r="B36" s="19" t="s">
        <v>22</v>
      </c>
      <c r="C36" s="91">
        <v>10259.496263580613</v>
      </c>
      <c r="D36" s="92">
        <v>15253.8235098235</v>
      </c>
      <c r="E36" s="92">
        <v>18083.797680195508</v>
      </c>
      <c r="F36" s="92">
        <v>20369.328135747252</v>
      </c>
      <c r="G36" s="92">
        <v>19990.30535220305</v>
      </c>
      <c r="H36" s="92">
        <v>17224.011323834358</v>
      </c>
      <c r="I36" s="92">
        <v>20593.226940660817</v>
      </c>
      <c r="J36" s="92">
        <v>20079.915808749771</v>
      </c>
      <c r="K36" s="92">
        <v>19575.87359416244</v>
      </c>
      <c r="L36" s="92">
        <v>16563.35838805122</v>
      </c>
      <c r="M36" s="92">
        <v>17877.284386731677</v>
      </c>
      <c r="N36" s="239">
        <v>20506.00311199811</v>
      </c>
      <c r="O36" s="283">
        <f>SUM(Tabla8[[#This Row],[Gener]:[Desembre]])</f>
        <v>216376.42449573832</v>
      </c>
      <c r="R36" s="16"/>
      <c r="U36" s="21"/>
    </row>
    <row r="37" spans="1:21" x14ac:dyDescent="0.3">
      <c r="A37" s="107">
        <v>35</v>
      </c>
      <c r="B37" s="19" t="s">
        <v>23</v>
      </c>
      <c r="C37" s="91">
        <v>11420</v>
      </c>
      <c r="D37" s="92">
        <v>11020</v>
      </c>
      <c r="E37" s="92">
        <v>13320</v>
      </c>
      <c r="F37" s="92">
        <v>14140</v>
      </c>
      <c r="G37" s="92">
        <v>14600</v>
      </c>
      <c r="H37" s="92">
        <v>13500</v>
      </c>
      <c r="I37" s="92">
        <v>12220</v>
      </c>
      <c r="J37" s="92">
        <v>10300</v>
      </c>
      <c r="K37" s="92">
        <v>12680</v>
      </c>
      <c r="L37" s="92">
        <v>14900</v>
      </c>
      <c r="M37" s="92">
        <v>15740</v>
      </c>
      <c r="N37" s="239">
        <v>19580</v>
      </c>
      <c r="O37" s="283">
        <f>SUM(Tabla8[[#This Row],[Gener]:[Desembre]])</f>
        <v>163420</v>
      </c>
    </row>
    <row r="38" spans="1:21" x14ac:dyDescent="0.3">
      <c r="A38" s="107">
        <v>36</v>
      </c>
      <c r="B38" s="19" t="s">
        <v>24</v>
      </c>
      <c r="C38" s="91">
        <v>2840.5037364193877</v>
      </c>
      <c r="D38" s="92">
        <v>4586.17649017649</v>
      </c>
      <c r="E38" s="92">
        <v>4976.2023198044917</v>
      </c>
      <c r="F38" s="92">
        <v>5350.671864252773</v>
      </c>
      <c r="G38" s="92">
        <v>5209.6946477969568</v>
      </c>
      <c r="H38" s="92">
        <v>4935.9886761656426</v>
      </c>
      <c r="I38" s="92">
        <v>5486.7730593391807</v>
      </c>
      <c r="J38" s="92">
        <v>4340.0841912502401</v>
      </c>
      <c r="K38" s="92">
        <v>4964.1264058375536</v>
      </c>
      <c r="L38" s="92">
        <v>2756.6416119487831</v>
      </c>
      <c r="M38" s="92">
        <v>4282.715613268334</v>
      </c>
      <c r="N38" s="239">
        <v>4193.9968880018951</v>
      </c>
      <c r="O38" s="283">
        <f>SUM(Tabla8[[#This Row],[Gener]:[Desembre]])</f>
        <v>53923.575504261717</v>
      </c>
    </row>
    <row r="39" spans="1:21" x14ac:dyDescent="0.3">
      <c r="A39" s="107">
        <v>37</v>
      </c>
      <c r="B39" s="19" t="s">
        <v>25</v>
      </c>
      <c r="C39" s="91">
        <v>33360</v>
      </c>
      <c r="D39" s="92">
        <v>27640</v>
      </c>
      <c r="E39" s="92">
        <v>35780</v>
      </c>
      <c r="F39" s="92">
        <v>33160</v>
      </c>
      <c r="G39" s="92">
        <v>34980</v>
      </c>
      <c r="H39" s="92">
        <v>35720</v>
      </c>
      <c r="I39" s="92">
        <v>34160</v>
      </c>
      <c r="J39" s="92">
        <v>28920</v>
      </c>
      <c r="K39" s="92">
        <v>35500</v>
      </c>
      <c r="L39" s="92">
        <v>33180</v>
      </c>
      <c r="M39" s="92">
        <v>27980</v>
      </c>
      <c r="N39" s="239">
        <v>34620</v>
      </c>
      <c r="O39" s="283">
        <f>SUM(Tabla8[[#This Row],[Gener]:[Desembre]])</f>
        <v>395000</v>
      </c>
    </row>
    <row r="40" spans="1:21" x14ac:dyDescent="0.3">
      <c r="A40" s="107">
        <v>38</v>
      </c>
      <c r="B40" s="19" t="s">
        <v>5</v>
      </c>
      <c r="C40" s="91">
        <v>4536.666666666667</v>
      </c>
      <c r="D40" s="92">
        <v>4620</v>
      </c>
      <c r="E40" s="92">
        <v>4580.642857142856</v>
      </c>
      <c r="F40" s="92">
        <v>4297.916666666667</v>
      </c>
      <c r="G40" s="92">
        <v>4068.6309523809532</v>
      </c>
      <c r="H40" s="92">
        <v>3584.3379120879122</v>
      </c>
      <c r="I40" s="92">
        <v>3950.9325396825398</v>
      </c>
      <c r="J40" s="92">
        <v>4860.3452380952385</v>
      </c>
      <c r="K40" s="92">
        <v>4540.7987012987005</v>
      </c>
      <c r="L40" s="92">
        <v>4274.2261904761899</v>
      </c>
      <c r="M40" s="92">
        <v>3747.5769230769229</v>
      </c>
      <c r="N40" s="239">
        <v>5290.8928571428569</v>
      </c>
      <c r="O40" s="283">
        <f>SUM(Tabla8[[#This Row],[Gener]:[Desembre]])</f>
        <v>52352.967504717504</v>
      </c>
    </row>
    <row r="41" spans="1:21" x14ac:dyDescent="0.3">
      <c r="A41" s="107">
        <v>39</v>
      </c>
      <c r="B41" s="19" t="s">
        <v>6</v>
      </c>
      <c r="C41" s="91">
        <v>20920</v>
      </c>
      <c r="D41" s="92">
        <v>19940</v>
      </c>
      <c r="E41" s="92">
        <v>23460</v>
      </c>
      <c r="F41" s="92">
        <v>29660</v>
      </c>
      <c r="G41" s="92">
        <v>29740</v>
      </c>
      <c r="H41" s="92">
        <v>27380</v>
      </c>
      <c r="I41" s="92">
        <v>32680</v>
      </c>
      <c r="J41" s="92">
        <v>32940</v>
      </c>
      <c r="K41" s="92">
        <v>26760</v>
      </c>
      <c r="L41" s="92">
        <v>25480</v>
      </c>
      <c r="M41" s="92">
        <v>23440</v>
      </c>
      <c r="N41" s="239">
        <v>23920</v>
      </c>
      <c r="O41" s="283">
        <f>SUM(Tabla8[[#This Row],[Gener]:[Desembre]])</f>
        <v>316320</v>
      </c>
    </row>
    <row r="42" spans="1:21" x14ac:dyDescent="0.3">
      <c r="A42" s="107">
        <v>40</v>
      </c>
      <c r="B42" s="19" t="s">
        <v>8</v>
      </c>
      <c r="C42" s="91">
        <v>823.33333333333337</v>
      </c>
      <c r="D42" s="92">
        <v>840</v>
      </c>
      <c r="E42" s="92">
        <v>979.35714285714391</v>
      </c>
      <c r="F42" s="92">
        <v>842.08333333333303</v>
      </c>
      <c r="G42" s="92">
        <v>1391.369047619047</v>
      </c>
      <c r="H42" s="92">
        <v>1775.6620879120878</v>
      </c>
      <c r="I42" s="92">
        <v>1769.0674603174598</v>
      </c>
      <c r="J42" s="92">
        <v>2019.6547619047619</v>
      </c>
      <c r="K42" s="92">
        <v>1179.2012987012993</v>
      </c>
      <c r="L42" s="92">
        <v>685.77380952380997</v>
      </c>
      <c r="M42" s="92">
        <v>512.42307692307691</v>
      </c>
      <c r="N42" s="239">
        <v>1169.1071428571429</v>
      </c>
      <c r="O42" s="283">
        <f>SUM(Tabla8[[#This Row],[Gener]:[Desembre]])</f>
        <v>13987.032495282494</v>
      </c>
    </row>
    <row r="43" spans="1:21" x14ac:dyDescent="0.3">
      <c r="A43" s="107">
        <v>41</v>
      </c>
      <c r="B43" s="19" t="s">
        <v>49</v>
      </c>
      <c r="C43" s="243"/>
      <c r="D43" s="244" t="s">
        <v>81</v>
      </c>
      <c r="E43" s="244"/>
      <c r="F43" s="244" t="s">
        <v>81</v>
      </c>
      <c r="G43" s="244" t="s">
        <v>81</v>
      </c>
      <c r="H43" s="244" t="s">
        <v>81</v>
      </c>
      <c r="I43" s="244" t="s">
        <v>81</v>
      </c>
      <c r="J43" s="244" t="s">
        <v>81</v>
      </c>
      <c r="K43" s="244" t="s">
        <v>81</v>
      </c>
      <c r="L43" s="244" t="s">
        <v>81</v>
      </c>
      <c r="M43" s="244" t="s">
        <v>81</v>
      </c>
      <c r="N43" s="245" t="s">
        <v>81</v>
      </c>
      <c r="O43" s="283">
        <f>SUM(Tabla8[[#This Row],[Gener]:[Desembre]])</f>
        <v>0</v>
      </c>
    </row>
    <row r="44" spans="1:21" x14ac:dyDescent="0.3">
      <c r="A44" s="107">
        <v>7</v>
      </c>
      <c r="B44" s="19" t="s">
        <v>82</v>
      </c>
      <c r="C44" s="243"/>
      <c r="D44" s="244"/>
      <c r="E44" s="244"/>
      <c r="F44" s="244">
        <v>8460</v>
      </c>
      <c r="G44" s="244">
        <v>11080</v>
      </c>
      <c r="H44" s="244">
        <v>11580</v>
      </c>
      <c r="I44" s="244">
        <v>11260</v>
      </c>
      <c r="J44" s="244">
        <v>10960</v>
      </c>
      <c r="K44" s="244">
        <v>11160</v>
      </c>
      <c r="L44" s="244">
        <v>10760</v>
      </c>
      <c r="M44" s="244">
        <v>8540</v>
      </c>
      <c r="N44" s="245">
        <v>9580</v>
      </c>
      <c r="O44" s="283">
        <f>SUM(Tabla8[[#This Row],[Gener]:[Desembre]])</f>
        <v>93380</v>
      </c>
    </row>
    <row r="45" spans="1:21" ht="15" thickBot="1" x14ac:dyDescent="0.35">
      <c r="A45" s="72">
        <v>43</v>
      </c>
      <c r="B45" s="20" t="s">
        <v>83</v>
      </c>
      <c r="C45" s="294"/>
      <c r="D45" s="295"/>
      <c r="E45" s="295"/>
      <c r="F45" s="295"/>
      <c r="G45" s="295">
        <v>66300</v>
      </c>
      <c r="H45" s="295">
        <v>49540</v>
      </c>
      <c r="I45" s="295">
        <v>28140</v>
      </c>
      <c r="J45" s="295">
        <v>22660</v>
      </c>
      <c r="K45" s="295">
        <v>24040</v>
      </c>
      <c r="L45" s="295">
        <v>21000</v>
      </c>
      <c r="M45" s="295">
        <v>17940</v>
      </c>
      <c r="N45" s="296">
        <v>22700</v>
      </c>
      <c r="O45" s="284">
        <f>SUM(Tabla8[[#This Row],[Gener]:[Desembre]])</f>
        <v>252320</v>
      </c>
    </row>
    <row r="46" spans="1:21" s="4" customFormat="1" ht="15" thickBot="1" x14ac:dyDescent="0.35">
      <c r="A46" s="87"/>
      <c r="B46" s="241" t="s">
        <v>74</v>
      </c>
      <c r="C46" s="5">
        <f t="shared" ref="C46:O46" si="0">SUBTOTAL(109,C4:C45)</f>
        <v>832940</v>
      </c>
      <c r="D46" s="6">
        <f t="shared" si="0"/>
        <v>797700</v>
      </c>
      <c r="E46" s="6">
        <f t="shared" si="0"/>
        <v>984400.00000000012</v>
      </c>
      <c r="F46" s="6">
        <f t="shared" si="0"/>
        <v>1065010</v>
      </c>
      <c r="G46" s="6">
        <f t="shared" si="0"/>
        <v>1187000</v>
      </c>
      <c r="H46" s="6">
        <f t="shared" si="0"/>
        <v>1123899.9999999998</v>
      </c>
      <c r="I46" s="6">
        <f t="shared" si="0"/>
        <v>1169900</v>
      </c>
      <c r="J46" s="6">
        <f t="shared" si="0"/>
        <v>1068420</v>
      </c>
      <c r="K46" s="6">
        <f t="shared" si="0"/>
        <v>1421680</v>
      </c>
      <c r="L46" s="6">
        <f t="shared" si="0"/>
        <v>1438500.0000000002</v>
      </c>
      <c r="M46" s="6">
        <f t="shared" si="0"/>
        <v>1342360</v>
      </c>
      <c r="N46" s="7">
        <f t="shared" si="0"/>
        <v>1475180</v>
      </c>
      <c r="O46" s="242">
        <f t="shared" si="0"/>
        <v>13906990</v>
      </c>
    </row>
    <row r="47" spans="1:21" ht="15" thickBot="1" x14ac:dyDescent="0.35">
      <c r="A47" s="87"/>
      <c r="B47" s="24" t="s">
        <v>70</v>
      </c>
      <c r="C47" s="246">
        <v>619620</v>
      </c>
      <c r="D47" s="247">
        <v>572500</v>
      </c>
      <c r="E47" s="247">
        <v>627560</v>
      </c>
      <c r="F47" s="247">
        <v>671040.00000000012</v>
      </c>
      <c r="G47" s="247">
        <v>812480</v>
      </c>
      <c r="H47" s="247">
        <v>802120</v>
      </c>
      <c r="I47" s="247">
        <v>840360</v>
      </c>
      <c r="J47" s="247">
        <v>750200</v>
      </c>
      <c r="K47" s="247">
        <v>771160</v>
      </c>
      <c r="L47" s="247">
        <v>807020</v>
      </c>
      <c r="M47" s="247">
        <v>787960</v>
      </c>
      <c r="N47" s="248">
        <v>803720</v>
      </c>
      <c r="O47" s="28">
        <f>SUM(Tabla8[[#This Row],[Gener]:[Desembre]])</f>
        <v>8865740</v>
      </c>
    </row>
    <row r="48" spans="1:21" ht="15" thickBot="1" x14ac:dyDescent="0.35">
      <c r="A48" s="87"/>
      <c r="B48" s="71" t="s">
        <v>58</v>
      </c>
      <c r="C48" s="104">
        <f t="shared" ref="C48:O48" si="1">(C46/C47)-1</f>
        <v>0.34427552370807923</v>
      </c>
      <c r="D48" s="105">
        <f t="shared" si="1"/>
        <v>0.39336244541484722</v>
      </c>
      <c r="E48" s="105">
        <f t="shared" si="1"/>
        <v>0.56861495315189003</v>
      </c>
      <c r="F48" s="105">
        <f t="shared" si="1"/>
        <v>0.58710360038149711</v>
      </c>
      <c r="G48" s="105">
        <f t="shared" si="1"/>
        <v>0.46095903899172908</v>
      </c>
      <c r="H48" s="105">
        <f t="shared" si="1"/>
        <v>0.40116192090958935</v>
      </c>
      <c r="I48" s="105">
        <f t="shared" si="1"/>
        <v>0.39214146318244558</v>
      </c>
      <c r="J48" s="105">
        <f t="shared" si="1"/>
        <v>0.42418021860837118</v>
      </c>
      <c r="K48" s="105">
        <f t="shared" si="1"/>
        <v>0.84356035064059331</v>
      </c>
      <c r="L48" s="105">
        <f t="shared" si="1"/>
        <v>0.78248370548437496</v>
      </c>
      <c r="M48" s="105">
        <f t="shared" si="1"/>
        <v>0.70358901467079549</v>
      </c>
      <c r="N48" s="237">
        <f t="shared" si="1"/>
        <v>0.83544020305579059</v>
      </c>
      <c r="O48" s="238">
        <f t="shared" si="1"/>
        <v>0.56862145743051351</v>
      </c>
    </row>
    <row r="49" spans="2:16" x14ac:dyDescent="0.3">
      <c r="B49" s="14" t="s">
        <v>69</v>
      </c>
    </row>
    <row r="51" spans="2:16" x14ac:dyDescent="0.3">
      <c r="O51" s="2"/>
    </row>
    <row r="52" spans="2:16" x14ac:dyDescent="0.3">
      <c r="O52" s="2"/>
      <c r="P52" s="16"/>
    </row>
    <row r="53" spans="2:16" x14ac:dyDescent="0.3">
      <c r="P53" s="16"/>
    </row>
    <row r="54" spans="2:16" x14ac:dyDescent="0.3">
      <c r="P54" s="16"/>
    </row>
    <row r="55" spans="2:16" x14ac:dyDescent="0.3">
      <c r="P55" s="16"/>
    </row>
    <row r="56" spans="2:16" x14ac:dyDescent="0.3">
      <c r="P56" s="16"/>
    </row>
    <row r="57" spans="2:16" x14ac:dyDescent="0.3">
      <c r="P57" s="16"/>
    </row>
    <row r="58" spans="2:16" x14ac:dyDescent="0.3">
      <c r="O58" s="4"/>
    </row>
    <row r="59" spans="2:16" x14ac:dyDescent="0.3">
      <c r="O59" s="4"/>
    </row>
    <row r="60" spans="2:16" x14ac:dyDescent="0.3">
      <c r="O60" s="4"/>
    </row>
  </sheetData>
  <sheetProtection sheet="1" objects="1" scenarios="1"/>
  <sortState xmlns:xlrd2="http://schemas.microsoft.com/office/spreadsheetml/2017/richdata2" ref="B4:O47">
    <sortCondition ref="B4:B47"/>
  </sortState>
  <conditionalFormatting sqref="C48:O48">
    <cfRule type="cellIs" dxfId="1" priority="1" operator="lessThan">
      <formula>0</formula>
    </cfRule>
  </conditionalFormatting>
  <pageMargins left="0.23622047244094491" right="0.23622047244094491" top="0.51" bottom="0.18" header="0.19685039370078741" footer="0.19"/>
  <pageSetup paperSize="9" scale="77" orientation="landscape" copies="5" r:id="rId1"/>
  <headerFooter>
    <oddHeader>&amp;L&amp;"Calibri,Normal"&amp;G&amp;C&amp;"Calibri,Normal"&amp;F&amp;R&amp;"Calibri,Normal"&amp;G</oddHeader>
    <oddFooter>&amp;L&amp;"Calibri,Normal"&amp;D&amp;C&amp;"Calibri,Normal"&amp;A&amp;R&amp;"Calibri,Normal"&amp;P de&amp;N</oddFooter>
  </headerFooter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7"/>
  <sheetViews>
    <sheetView showZeros="0" zoomScale="90" zoomScaleNormal="90" workbookViewId="0">
      <pane xSplit="2" ySplit="3" topLeftCell="C51" activePane="bottomRight" state="frozen"/>
      <selection activeCell="H11" sqref="H11"/>
      <selection pane="topRight" activeCell="H11" sqref="H11"/>
      <selection pane="bottomLeft" activeCell="H11" sqref="H11"/>
      <selection pane="bottomRight" activeCell="U66" sqref="U66"/>
    </sheetView>
  </sheetViews>
  <sheetFormatPr baseColWidth="10" defaultColWidth="11.44140625" defaultRowHeight="14.4" x14ac:dyDescent="0.3"/>
  <cols>
    <col min="1" max="1" width="5.6640625" style="3" customWidth="1"/>
    <col min="2" max="2" width="27.33203125" style="3" customWidth="1"/>
    <col min="3" max="14" width="11.6640625" style="2" customWidth="1"/>
    <col min="15" max="15" width="11.44140625" style="76"/>
    <col min="16" max="16" width="11.44140625" style="3" customWidth="1"/>
    <col min="17" max="16384" width="11.44140625" style="3"/>
  </cols>
  <sheetData>
    <row r="1" spans="1:15" ht="15.6" x14ac:dyDescent="0.3">
      <c r="B1" s="1" t="s">
        <v>78</v>
      </c>
    </row>
    <row r="2" spans="1:15" ht="15" thickBot="1" x14ac:dyDescent="0.35">
      <c r="C2" s="4" t="s">
        <v>55</v>
      </c>
    </row>
    <row r="3" spans="1:15" ht="15" thickBot="1" x14ac:dyDescent="0.35">
      <c r="A3" s="110" t="s">
        <v>59</v>
      </c>
      <c r="B3" s="108" t="s">
        <v>57</v>
      </c>
      <c r="C3" s="113" t="s">
        <v>26</v>
      </c>
      <c r="D3" s="114" t="s">
        <v>27</v>
      </c>
      <c r="E3" s="114" t="s">
        <v>28</v>
      </c>
      <c r="F3" s="114" t="s">
        <v>29</v>
      </c>
      <c r="G3" s="114" t="s">
        <v>30</v>
      </c>
      <c r="H3" s="114" t="s">
        <v>31</v>
      </c>
      <c r="I3" s="114" t="s">
        <v>32</v>
      </c>
      <c r="J3" s="114" t="s">
        <v>33</v>
      </c>
      <c r="K3" s="114" t="s">
        <v>34</v>
      </c>
      <c r="L3" s="114" t="s">
        <v>35</v>
      </c>
      <c r="M3" s="114" t="s">
        <v>36</v>
      </c>
      <c r="N3" s="115" t="s">
        <v>37</v>
      </c>
      <c r="O3" s="119" t="s">
        <v>38</v>
      </c>
    </row>
    <row r="4" spans="1:15" x14ac:dyDescent="0.3">
      <c r="A4" s="111">
        <v>1</v>
      </c>
      <c r="B4" s="109" t="s">
        <v>39</v>
      </c>
      <c r="C4" s="116">
        <v>236060</v>
      </c>
      <c r="D4" s="117">
        <v>208100</v>
      </c>
      <c r="E4" s="117">
        <v>240520</v>
      </c>
      <c r="F4" s="117">
        <v>245120</v>
      </c>
      <c r="G4" s="117">
        <v>255060</v>
      </c>
      <c r="H4" s="117">
        <v>250520</v>
      </c>
      <c r="I4" s="117">
        <v>257200</v>
      </c>
      <c r="J4" s="117">
        <v>237420</v>
      </c>
      <c r="K4" s="117">
        <v>232920</v>
      </c>
      <c r="L4" s="88">
        <v>233660</v>
      </c>
      <c r="M4" s="88">
        <v>213620</v>
      </c>
      <c r="N4" s="273">
        <v>251200</v>
      </c>
      <c r="O4" s="300">
        <f>SUM(Tabla12[[#This Row],[Gener]:[Desembre]])</f>
        <v>2861400</v>
      </c>
    </row>
    <row r="5" spans="1:15" x14ac:dyDescent="0.3">
      <c r="A5" s="112">
        <v>2</v>
      </c>
      <c r="B5" s="109" t="s">
        <v>0</v>
      </c>
      <c r="C5" s="118"/>
      <c r="D5" s="88" t="s">
        <v>81</v>
      </c>
      <c r="E5" s="88" t="s">
        <v>81</v>
      </c>
      <c r="F5" s="88" t="s">
        <v>81</v>
      </c>
      <c r="G5" s="88" t="s">
        <v>81</v>
      </c>
      <c r="H5" s="88">
        <v>0</v>
      </c>
      <c r="I5" s="88" t="s">
        <v>81</v>
      </c>
      <c r="J5" s="88" t="s">
        <v>81</v>
      </c>
      <c r="K5" s="88" t="s">
        <v>81</v>
      </c>
      <c r="L5" s="88">
        <v>176900</v>
      </c>
      <c r="M5" s="88">
        <v>272800</v>
      </c>
      <c r="N5" s="273">
        <v>314860</v>
      </c>
      <c r="O5" s="301">
        <f>SUM(Tabla12[[#This Row],[Gener]:[Desembre]])</f>
        <v>764560</v>
      </c>
    </row>
    <row r="6" spans="1:15" x14ac:dyDescent="0.3">
      <c r="A6" s="112">
        <v>3</v>
      </c>
      <c r="B6" s="109" t="s">
        <v>1</v>
      </c>
      <c r="C6" s="118"/>
      <c r="D6" s="88" t="s">
        <v>81</v>
      </c>
      <c r="E6" s="88" t="s">
        <v>81</v>
      </c>
      <c r="F6" s="88" t="s">
        <v>81</v>
      </c>
      <c r="G6" s="88" t="s">
        <v>81</v>
      </c>
      <c r="H6" s="88" t="s">
        <v>81</v>
      </c>
      <c r="I6" s="88" t="s">
        <v>81</v>
      </c>
      <c r="J6" s="88" t="s">
        <v>81</v>
      </c>
      <c r="K6" s="88" t="s">
        <v>81</v>
      </c>
      <c r="L6" s="88" t="s">
        <v>81</v>
      </c>
      <c r="M6" s="88" t="s">
        <v>81</v>
      </c>
      <c r="N6" s="273" t="s">
        <v>81</v>
      </c>
      <c r="O6" s="301">
        <f>SUM(Tabla12[[#This Row],[Gener]:[Desembre]])</f>
        <v>0</v>
      </c>
    </row>
    <row r="7" spans="1:15" x14ac:dyDescent="0.3">
      <c r="A7" s="112">
        <v>4</v>
      </c>
      <c r="B7" s="109" t="s">
        <v>2</v>
      </c>
      <c r="C7" s="118">
        <v>9250</v>
      </c>
      <c r="D7" s="88">
        <v>10288</v>
      </c>
      <c r="E7" s="88">
        <v>11805</v>
      </c>
      <c r="F7" s="88">
        <v>12399</v>
      </c>
      <c r="G7" s="88">
        <v>10836</v>
      </c>
      <c r="H7" s="88">
        <v>11374</v>
      </c>
      <c r="I7" s="88">
        <v>14079</v>
      </c>
      <c r="J7" s="88">
        <v>13865.11764705882</v>
      </c>
      <c r="K7" s="88">
        <v>12342.75675675676</v>
      </c>
      <c r="L7" s="88">
        <v>10759</v>
      </c>
      <c r="M7" s="88">
        <v>10892</v>
      </c>
      <c r="N7" s="273">
        <v>13277</v>
      </c>
      <c r="O7" s="301">
        <f>SUM(Tabla12[[#This Row],[Gener]:[Desembre]])</f>
        <v>141166.8744038156</v>
      </c>
    </row>
    <row r="8" spans="1:15" x14ac:dyDescent="0.3">
      <c r="A8" s="112">
        <v>5</v>
      </c>
      <c r="B8" s="109" t="s">
        <v>3</v>
      </c>
      <c r="C8" s="118"/>
      <c r="D8" s="88" t="s">
        <v>81</v>
      </c>
      <c r="E8" s="88" t="s">
        <v>81</v>
      </c>
      <c r="F8" s="88" t="s">
        <v>81</v>
      </c>
      <c r="G8" s="88" t="s">
        <v>81</v>
      </c>
      <c r="H8" s="88" t="s">
        <v>81</v>
      </c>
      <c r="I8" s="88" t="s">
        <v>81</v>
      </c>
      <c r="J8" s="88" t="s">
        <v>81</v>
      </c>
      <c r="K8" s="88" t="s">
        <v>81</v>
      </c>
      <c r="L8" s="88" t="s">
        <v>81</v>
      </c>
      <c r="M8" s="88" t="s">
        <v>81</v>
      </c>
      <c r="N8" s="273" t="s">
        <v>81</v>
      </c>
      <c r="O8" s="301">
        <f>SUM(Tabla12[[#This Row],[Gener]:[Desembre]])</f>
        <v>0</v>
      </c>
    </row>
    <row r="9" spans="1:15" x14ac:dyDescent="0.3">
      <c r="A9" s="112">
        <v>6</v>
      </c>
      <c r="B9" s="109" t="s">
        <v>4</v>
      </c>
      <c r="C9" s="118">
        <v>135540</v>
      </c>
      <c r="D9" s="88">
        <v>112940</v>
      </c>
      <c r="E9" s="88">
        <v>117820</v>
      </c>
      <c r="F9" s="88">
        <v>129620</v>
      </c>
      <c r="G9" s="88">
        <v>133140</v>
      </c>
      <c r="H9" s="88">
        <v>117400</v>
      </c>
      <c r="I9" s="88">
        <v>138980</v>
      </c>
      <c r="J9" s="88">
        <v>116960</v>
      </c>
      <c r="K9" s="88">
        <v>121700</v>
      </c>
      <c r="L9" s="88">
        <v>138580</v>
      </c>
      <c r="M9" s="88">
        <v>130620</v>
      </c>
      <c r="N9" s="273">
        <v>166660</v>
      </c>
      <c r="O9" s="301">
        <f>SUM(Tabla12[[#This Row],[Gener]:[Desembre]])</f>
        <v>1559960</v>
      </c>
    </row>
    <row r="10" spans="1:15" x14ac:dyDescent="0.3">
      <c r="A10" s="112">
        <v>8</v>
      </c>
      <c r="B10" s="109" t="s">
        <v>7</v>
      </c>
      <c r="C10" s="118">
        <v>9912</v>
      </c>
      <c r="D10" s="88">
        <v>11022</v>
      </c>
      <c r="E10" s="88">
        <v>12648</v>
      </c>
      <c r="F10" s="88">
        <v>13284</v>
      </c>
      <c r="G10" s="88">
        <v>11610</v>
      </c>
      <c r="H10" s="88">
        <v>12186</v>
      </c>
      <c r="I10" s="88">
        <v>15084</v>
      </c>
      <c r="J10" s="88">
        <v>15087.64705882353</v>
      </c>
      <c r="K10" s="88">
        <v>14360.10810810811</v>
      </c>
      <c r="L10" s="88">
        <v>11526</v>
      </c>
      <c r="M10" s="88">
        <v>11670</v>
      </c>
      <c r="N10" s="273">
        <v>14226</v>
      </c>
      <c r="O10" s="301">
        <f>SUM(Tabla12[[#This Row],[Gener]:[Desembre]])</f>
        <v>152615.75516693163</v>
      </c>
    </row>
    <row r="11" spans="1:15" x14ac:dyDescent="0.3">
      <c r="A11" s="112">
        <v>9</v>
      </c>
      <c r="B11" s="109" t="s">
        <v>40</v>
      </c>
      <c r="C11" s="118"/>
      <c r="D11" s="88" t="s">
        <v>81</v>
      </c>
      <c r="E11" s="88" t="s">
        <v>81</v>
      </c>
      <c r="F11" s="88" t="s">
        <v>81</v>
      </c>
      <c r="G11" s="88" t="s">
        <v>81</v>
      </c>
      <c r="H11" s="88" t="s">
        <v>81</v>
      </c>
      <c r="I11" s="88" t="s">
        <v>81</v>
      </c>
      <c r="J11" s="88" t="s">
        <v>81</v>
      </c>
      <c r="K11" s="88" t="s">
        <v>81</v>
      </c>
      <c r="L11" s="88" t="s">
        <v>81</v>
      </c>
      <c r="M11" s="88" t="s">
        <v>81</v>
      </c>
      <c r="N11" s="273" t="s">
        <v>81</v>
      </c>
      <c r="O11" s="301">
        <f>SUM(Tabla12[[#This Row],[Gener]:[Desembre]])</f>
        <v>0</v>
      </c>
    </row>
    <row r="12" spans="1:15" x14ac:dyDescent="0.3">
      <c r="A12" s="112">
        <v>10</v>
      </c>
      <c r="B12" s="109" t="s">
        <v>41</v>
      </c>
      <c r="C12" s="118"/>
      <c r="D12" s="88" t="s">
        <v>81</v>
      </c>
      <c r="E12" s="88" t="s">
        <v>81</v>
      </c>
      <c r="F12" s="88" t="s">
        <v>81</v>
      </c>
      <c r="G12" s="88" t="s">
        <v>81</v>
      </c>
      <c r="H12" s="88">
        <v>0</v>
      </c>
      <c r="I12" s="88" t="s">
        <v>81</v>
      </c>
      <c r="J12" s="88" t="s">
        <v>81</v>
      </c>
      <c r="K12" s="88">
        <v>126620</v>
      </c>
      <c r="L12" s="88">
        <v>112680</v>
      </c>
      <c r="M12" s="88">
        <v>111300</v>
      </c>
      <c r="N12" s="273">
        <v>125860</v>
      </c>
      <c r="O12" s="301">
        <f>SUM(Tabla12[[#This Row],[Gener]:[Desembre]])</f>
        <v>476460</v>
      </c>
    </row>
    <row r="13" spans="1:15" x14ac:dyDescent="0.3">
      <c r="A13" s="112">
        <v>11</v>
      </c>
      <c r="B13" s="109" t="s">
        <v>9</v>
      </c>
      <c r="C13" s="118"/>
      <c r="D13" s="88" t="s">
        <v>81</v>
      </c>
      <c r="E13" s="88" t="s">
        <v>81</v>
      </c>
      <c r="F13" s="88" t="s">
        <v>81</v>
      </c>
      <c r="G13" s="88" t="s">
        <v>81</v>
      </c>
      <c r="H13" s="88" t="s">
        <v>81</v>
      </c>
      <c r="I13" s="88" t="s">
        <v>81</v>
      </c>
      <c r="J13" s="88" t="s">
        <v>81</v>
      </c>
      <c r="K13" s="88" t="s">
        <v>81</v>
      </c>
      <c r="L13" s="88" t="s">
        <v>81</v>
      </c>
      <c r="M13" s="88" t="s">
        <v>81</v>
      </c>
      <c r="N13" s="273" t="s">
        <v>81</v>
      </c>
      <c r="O13" s="301">
        <f>SUM(Tabla12[[#This Row],[Gener]:[Desembre]])</f>
        <v>0</v>
      </c>
    </row>
    <row r="14" spans="1:15" x14ac:dyDescent="0.3">
      <c r="A14" s="112">
        <v>12</v>
      </c>
      <c r="B14" s="109" t="s">
        <v>10</v>
      </c>
      <c r="C14" s="118">
        <v>58420</v>
      </c>
      <c r="D14" s="88">
        <v>51660</v>
      </c>
      <c r="E14" s="88">
        <v>59740</v>
      </c>
      <c r="F14" s="88">
        <v>66160</v>
      </c>
      <c r="G14" s="88">
        <v>65300</v>
      </c>
      <c r="H14" s="88">
        <v>40080</v>
      </c>
      <c r="I14" s="88">
        <v>30880</v>
      </c>
      <c r="J14" s="88">
        <v>31420</v>
      </c>
      <c r="K14" s="88">
        <v>31580</v>
      </c>
      <c r="L14" s="88">
        <v>28800</v>
      </c>
      <c r="M14" s="88">
        <v>28340</v>
      </c>
      <c r="N14" s="273">
        <v>30520</v>
      </c>
      <c r="O14" s="301">
        <f>SUM(Tabla12[[#This Row],[Gener]:[Desembre]])</f>
        <v>522900</v>
      </c>
    </row>
    <row r="15" spans="1:15" x14ac:dyDescent="0.3">
      <c r="A15" s="112">
        <v>13</v>
      </c>
      <c r="B15" s="109" t="s">
        <v>42</v>
      </c>
      <c r="C15" s="118"/>
      <c r="D15" s="88" t="s">
        <v>81</v>
      </c>
      <c r="E15" s="88" t="s">
        <v>81</v>
      </c>
      <c r="F15" s="88" t="s">
        <v>81</v>
      </c>
      <c r="G15" s="88" t="s">
        <v>81</v>
      </c>
      <c r="H15" s="88">
        <v>0</v>
      </c>
      <c r="I15" s="88">
        <v>1220</v>
      </c>
      <c r="J15" s="88">
        <v>2120</v>
      </c>
      <c r="K15" s="88">
        <v>2200</v>
      </c>
      <c r="L15" s="88">
        <v>125100</v>
      </c>
      <c r="M15" s="88">
        <v>129240</v>
      </c>
      <c r="N15" s="273">
        <v>154940</v>
      </c>
      <c r="O15" s="301">
        <f>SUM(Tabla12[[#This Row],[Gener]:[Desembre]])</f>
        <v>414820</v>
      </c>
    </row>
    <row r="16" spans="1:15" x14ac:dyDescent="0.3">
      <c r="A16" s="112">
        <v>14</v>
      </c>
      <c r="B16" s="109" t="s">
        <v>11</v>
      </c>
      <c r="C16" s="118"/>
      <c r="D16" s="88" t="s">
        <v>81</v>
      </c>
      <c r="E16" s="88" t="s">
        <v>81</v>
      </c>
      <c r="F16" s="88" t="s">
        <v>81</v>
      </c>
      <c r="G16" s="88" t="s">
        <v>81</v>
      </c>
      <c r="H16" s="88" t="s">
        <v>81</v>
      </c>
      <c r="I16" s="88" t="s">
        <v>81</v>
      </c>
      <c r="J16" s="88" t="s">
        <v>81</v>
      </c>
      <c r="K16" s="88" t="s">
        <v>81</v>
      </c>
      <c r="L16" s="88" t="s">
        <v>81</v>
      </c>
      <c r="M16" s="88" t="s">
        <v>81</v>
      </c>
      <c r="N16" s="273" t="s">
        <v>81</v>
      </c>
      <c r="O16" s="301">
        <f>SUM(Tabla12[[#This Row],[Gener]:[Desembre]])</f>
        <v>0</v>
      </c>
    </row>
    <row r="17" spans="1:15" x14ac:dyDescent="0.3">
      <c r="A17" s="112">
        <v>15</v>
      </c>
      <c r="B17" s="109" t="s">
        <v>12</v>
      </c>
      <c r="C17" s="118">
        <v>10680</v>
      </c>
      <c r="D17" s="88">
        <v>43600</v>
      </c>
      <c r="E17" s="88">
        <v>51780</v>
      </c>
      <c r="F17" s="88">
        <v>42920</v>
      </c>
      <c r="G17" s="88">
        <v>47180</v>
      </c>
      <c r="H17" s="88">
        <v>50000</v>
      </c>
      <c r="I17" s="88">
        <v>43740</v>
      </c>
      <c r="J17" s="88">
        <v>34360</v>
      </c>
      <c r="K17" s="88">
        <v>43220</v>
      </c>
      <c r="L17" s="88">
        <v>40280</v>
      </c>
      <c r="M17" s="88">
        <v>40960</v>
      </c>
      <c r="N17" s="273">
        <v>50980</v>
      </c>
      <c r="O17" s="301">
        <f>SUM(Tabla12[[#This Row],[Gener]:[Desembre]])</f>
        <v>499700</v>
      </c>
    </row>
    <row r="18" spans="1:15" x14ac:dyDescent="0.3">
      <c r="A18" s="112">
        <v>16</v>
      </c>
      <c r="B18" s="109" t="s">
        <v>13</v>
      </c>
      <c r="C18" s="118"/>
      <c r="D18" s="88" t="s">
        <v>81</v>
      </c>
      <c r="E18" s="88" t="s">
        <v>81</v>
      </c>
      <c r="F18" s="88" t="s">
        <v>81</v>
      </c>
      <c r="G18" s="88" t="s">
        <v>81</v>
      </c>
      <c r="H18" s="88" t="s">
        <v>81</v>
      </c>
      <c r="I18" s="88" t="s">
        <v>81</v>
      </c>
      <c r="J18" s="88" t="s">
        <v>81</v>
      </c>
      <c r="K18" s="88" t="s">
        <v>81</v>
      </c>
      <c r="L18" s="88" t="s">
        <v>81</v>
      </c>
      <c r="M18" s="88" t="s">
        <v>81</v>
      </c>
      <c r="N18" s="273" t="s">
        <v>81</v>
      </c>
      <c r="O18" s="301">
        <f>SUM(Tabla12[[#This Row],[Gener]:[Desembre]])</f>
        <v>0</v>
      </c>
    </row>
    <row r="19" spans="1:15" x14ac:dyDescent="0.3">
      <c r="A19" s="112">
        <v>17</v>
      </c>
      <c r="B19" s="109" t="s">
        <v>14</v>
      </c>
      <c r="C19" s="118">
        <v>35180</v>
      </c>
      <c r="D19" s="88">
        <v>33080</v>
      </c>
      <c r="E19" s="88">
        <v>41660</v>
      </c>
      <c r="F19" s="88">
        <v>33980</v>
      </c>
      <c r="G19" s="88">
        <v>38240</v>
      </c>
      <c r="H19" s="88">
        <v>38440</v>
      </c>
      <c r="I19" s="88">
        <v>39040</v>
      </c>
      <c r="J19" s="88">
        <v>30420</v>
      </c>
      <c r="K19" s="88">
        <v>41300</v>
      </c>
      <c r="L19" s="88">
        <v>37480</v>
      </c>
      <c r="M19" s="88">
        <v>34240</v>
      </c>
      <c r="N19" s="273">
        <v>41660</v>
      </c>
      <c r="O19" s="301">
        <f>SUM(Tabla12[[#This Row],[Gener]:[Desembre]])</f>
        <v>444720</v>
      </c>
    </row>
    <row r="20" spans="1:15" x14ac:dyDescent="0.3">
      <c r="A20" s="112">
        <v>18</v>
      </c>
      <c r="B20" s="109" t="s">
        <v>15</v>
      </c>
      <c r="C20" s="118"/>
      <c r="D20" s="88" t="s">
        <v>81</v>
      </c>
      <c r="E20" s="88" t="s">
        <v>81</v>
      </c>
      <c r="F20" s="88" t="s">
        <v>81</v>
      </c>
      <c r="G20" s="88" t="s">
        <v>81</v>
      </c>
      <c r="H20" s="88">
        <v>0</v>
      </c>
      <c r="I20" s="88" t="s">
        <v>81</v>
      </c>
      <c r="J20" s="88" t="s">
        <v>81</v>
      </c>
      <c r="K20" s="88" t="s">
        <v>81</v>
      </c>
      <c r="L20" s="88">
        <v>280</v>
      </c>
      <c r="M20" s="88">
        <v>3460</v>
      </c>
      <c r="N20" s="273">
        <v>2740</v>
      </c>
      <c r="O20" s="301">
        <f>SUM(Tabla12[[#This Row],[Gener]:[Desembre]])</f>
        <v>6480</v>
      </c>
    </row>
    <row r="21" spans="1:15" x14ac:dyDescent="0.3">
      <c r="A21" s="112">
        <v>19</v>
      </c>
      <c r="B21" s="109" t="s">
        <v>16</v>
      </c>
      <c r="C21" s="118">
        <v>81340</v>
      </c>
      <c r="D21" s="88">
        <v>68120</v>
      </c>
      <c r="E21" s="88">
        <v>80720</v>
      </c>
      <c r="F21" s="88">
        <v>77560</v>
      </c>
      <c r="G21" s="88">
        <v>82960</v>
      </c>
      <c r="H21" s="88">
        <v>85880</v>
      </c>
      <c r="I21" s="88">
        <v>77840</v>
      </c>
      <c r="J21" s="88">
        <v>67160</v>
      </c>
      <c r="K21" s="88">
        <v>76380</v>
      </c>
      <c r="L21" s="88">
        <v>86940</v>
      </c>
      <c r="M21" s="88">
        <v>75720</v>
      </c>
      <c r="N21" s="273">
        <v>92100</v>
      </c>
      <c r="O21" s="301">
        <f>SUM(Tabla12[[#This Row],[Gener]:[Desembre]])</f>
        <v>952720</v>
      </c>
    </row>
    <row r="22" spans="1:15" x14ac:dyDescent="0.3">
      <c r="A22" s="112">
        <v>20</v>
      </c>
      <c r="B22" s="109" t="s">
        <v>17</v>
      </c>
      <c r="C22" s="118"/>
      <c r="D22" s="88" t="s">
        <v>81</v>
      </c>
      <c r="E22" s="88">
        <v>351480</v>
      </c>
      <c r="F22" s="88">
        <v>341860</v>
      </c>
      <c r="G22" s="88">
        <v>362620</v>
      </c>
      <c r="H22" s="88">
        <v>354980</v>
      </c>
      <c r="I22" s="88">
        <v>353960</v>
      </c>
      <c r="J22" s="88">
        <v>305500</v>
      </c>
      <c r="K22" s="88">
        <v>351280</v>
      </c>
      <c r="L22" s="88">
        <v>349660</v>
      </c>
      <c r="M22" s="88">
        <v>327900</v>
      </c>
      <c r="N22" s="273">
        <v>375360</v>
      </c>
      <c r="O22" s="301">
        <f>SUM(Tabla12[[#This Row],[Gener]:[Desembre]])</f>
        <v>3474600</v>
      </c>
    </row>
    <row r="23" spans="1:15" x14ac:dyDescent="0.3">
      <c r="A23" s="112">
        <v>21</v>
      </c>
      <c r="B23" s="109" t="s">
        <v>18</v>
      </c>
      <c r="C23" s="118">
        <v>10563</v>
      </c>
      <c r="D23" s="88">
        <v>13251.237762237761</v>
      </c>
      <c r="E23" s="88">
        <v>14875.543956043961</v>
      </c>
      <c r="F23" s="88">
        <v>14936.032967032972</v>
      </c>
      <c r="G23" s="88">
        <v>13657.91304347826</v>
      </c>
      <c r="H23" s="88">
        <v>13689.04807692308</v>
      </c>
      <c r="I23" s="88">
        <v>11115.77564102565</v>
      </c>
      <c r="J23" s="88">
        <v>13572.562550422668</v>
      </c>
      <c r="K23" s="88">
        <v>12178.181975681982</v>
      </c>
      <c r="L23" s="88">
        <v>10333.992979242979</v>
      </c>
      <c r="M23" s="88">
        <v>9835.0054945054999</v>
      </c>
      <c r="N23" s="273">
        <v>14700.706876456874</v>
      </c>
      <c r="O23" s="301">
        <f>SUM(Tabla12[[#This Row],[Gener]:[Desembre]])</f>
        <v>152709.00132305169</v>
      </c>
    </row>
    <row r="24" spans="1:15" x14ac:dyDescent="0.3">
      <c r="A24" s="112">
        <v>22</v>
      </c>
      <c r="B24" s="109" t="s">
        <v>19</v>
      </c>
      <c r="C24" s="118"/>
      <c r="D24" s="88" t="s">
        <v>81</v>
      </c>
      <c r="E24" s="88" t="s">
        <v>81</v>
      </c>
      <c r="F24" s="88" t="s">
        <v>81</v>
      </c>
      <c r="G24" s="88" t="s">
        <v>81</v>
      </c>
      <c r="H24" s="88" t="s">
        <v>81</v>
      </c>
      <c r="I24" s="88" t="s">
        <v>81</v>
      </c>
      <c r="J24" s="88" t="s">
        <v>81</v>
      </c>
      <c r="K24" s="88" t="s">
        <v>81</v>
      </c>
      <c r="L24" s="88" t="s">
        <v>81</v>
      </c>
      <c r="M24" s="88" t="s">
        <v>81</v>
      </c>
      <c r="N24" s="273" t="s">
        <v>81</v>
      </c>
      <c r="O24" s="301">
        <f>SUM(Tabla12[[#This Row],[Gener]:[Desembre]])</f>
        <v>0</v>
      </c>
    </row>
    <row r="25" spans="1:15" x14ac:dyDescent="0.3">
      <c r="A25" s="112">
        <v>23</v>
      </c>
      <c r="B25" s="109" t="s">
        <v>43</v>
      </c>
      <c r="C25" s="118">
        <v>270560</v>
      </c>
      <c r="D25" s="88">
        <v>243140</v>
      </c>
      <c r="E25" s="88">
        <v>279800</v>
      </c>
      <c r="F25" s="88">
        <v>283460</v>
      </c>
      <c r="G25" s="88">
        <v>295920</v>
      </c>
      <c r="H25" s="88">
        <v>288200</v>
      </c>
      <c r="I25" s="88">
        <v>288300</v>
      </c>
      <c r="J25" s="88">
        <v>262980</v>
      </c>
      <c r="K25" s="88">
        <v>292580</v>
      </c>
      <c r="L25" s="88">
        <v>279380</v>
      </c>
      <c r="M25" s="88">
        <v>257140</v>
      </c>
      <c r="N25" s="273">
        <v>305900</v>
      </c>
      <c r="O25" s="301">
        <f>SUM(Tabla12[[#This Row],[Gener]:[Desembre]])</f>
        <v>3347360</v>
      </c>
    </row>
    <row r="26" spans="1:15" x14ac:dyDescent="0.3">
      <c r="A26" s="112">
        <v>24</v>
      </c>
      <c r="B26" s="109" t="s">
        <v>44</v>
      </c>
      <c r="C26" s="118">
        <v>66200</v>
      </c>
      <c r="D26" s="88">
        <v>64140</v>
      </c>
      <c r="E26" s="88">
        <v>76980</v>
      </c>
      <c r="F26" s="88">
        <v>69200</v>
      </c>
      <c r="G26" s="88">
        <v>69100</v>
      </c>
      <c r="H26" s="88">
        <v>73780</v>
      </c>
      <c r="I26" s="88">
        <v>72880</v>
      </c>
      <c r="J26" s="88">
        <v>61420</v>
      </c>
      <c r="K26" s="88">
        <v>71580</v>
      </c>
      <c r="L26" s="88">
        <v>71360</v>
      </c>
      <c r="M26" s="88">
        <v>63380</v>
      </c>
      <c r="N26" s="273">
        <v>79020</v>
      </c>
      <c r="O26" s="301">
        <f>SUM(Tabla12[[#This Row],[Gener]:[Desembre]])</f>
        <v>839040</v>
      </c>
    </row>
    <row r="27" spans="1:15" x14ac:dyDescent="0.3">
      <c r="A27" s="112">
        <v>25</v>
      </c>
      <c r="B27" s="109" t="s">
        <v>20</v>
      </c>
      <c r="C27" s="118"/>
      <c r="D27" s="88" t="s">
        <v>81</v>
      </c>
      <c r="E27" s="88" t="s">
        <v>81</v>
      </c>
      <c r="F27" s="88" t="s">
        <v>81</v>
      </c>
      <c r="G27" s="88" t="s">
        <v>81</v>
      </c>
      <c r="H27" s="88">
        <v>0</v>
      </c>
      <c r="I27" s="88" t="s">
        <v>81</v>
      </c>
      <c r="J27" s="88" t="s">
        <v>81</v>
      </c>
      <c r="K27" s="88">
        <v>394040</v>
      </c>
      <c r="L27" s="88">
        <v>288040</v>
      </c>
      <c r="M27" s="88">
        <v>236040</v>
      </c>
      <c r="N27" s="273">
        <v>190920</v>
      </c>
      <c r="O27" s="301">
        <f>SUM(Tabla12[[#This Row],[Gener]:[Desembre]])</f>
        <v>1109040</v>
      </c>
    </row>
    <row r="28" spans="1:15" x14ac:dyDescent="0.3">
      <c r="A28" s="112">
        <v>26</v>
      </c>
      <c r="B28" s="109" t="s">
        <v>45</v>
      </c>
      <c r="C28" s="118">
        <v>12180</v>
      </c>
      <c r="D28" s="88">
        <v>11340</v>
      </c>
      <c r="E28" s="88">
        <v>11500</v>
      </c>
      <c r="F28" s="88">
        <v>11720</v>
      </c>
      <c r="G28" s="88">
        <v>15780</v>
      </c>
      <c r="H28" s="88">
        <v>10500</v>
      </c>
      <c r="I28" s="88">
        <v>10700</v>
      </c>
      <c r="J28" s="88">
        <v>12720</v>
      </c>
      <c r="K28" s="88">
        <v>11160</v>
      </c>
      <c r="L28" s="88">
        <v>11120</v>
      </c>
      <c r="M28" s="88">
        <v>13580</v>
      </c>
      <c r="N28" s="273">
        <v>10560</v>
      </c>
      <c r="O28" s="301">
        <f>SUM(Tabla12[[#This Row],[Gener]:[Desembre]])</f>
        <v>142860</v>
      </c>
    </row>
    <row r="29" spans="1:15" x14ac:dyDescent="0.3">
      <c r="A29" s="112">
        <v>27</v>
      </c>
      <c r="B29" s="109" t="s">
        <v>46</v>
      </c>
      <c r="C29" s="118"/>
      <c r="D29" s="88" t="s">
        <v>81</v>
      </c>
      <c r="E29" s="88" t="s">
        <v>81</v>
      </c>
      <c r="F29" s="88" t="s">
        <v>81</v>
      </c>
      <c r="G29" s="88" t="s">
        <v>81</v>
      </c>
      <c r="H29" s="88" t="s">
        <v>81</v>
      </c>
      <c r="I29" s="88" t="s">
        <v>81</v>
      </c>
      <c r="J29" s="88" t="s">
        <v>81</v>
      </c>
      <c r="K29" s="88" t="s">
        <v>81</v>
      </c>
      <c r="L29" s="88" t="s">
        <v>81</v>
      </c>
      <c r="M29" s="88" t="s">
        <v>81</v>
      </c>
      <c r="N29" s="273" t="s">
        <v>81</v>
      </c>
      <c r="O29" s="301">
        <f>SUM(Tabla12[[#This Row],[Gener]:[Desembre]])</f>
        <v>0</v>
      </c>
    </row>
    <row r="30" spans="1:15" x14ac:dyDescent="0.3">
      <c r="A30" s="112">
        <v>28</v>
      </c>
      <c r="B30" s="109" t="s">
        <v>47</v>
      </c>
      <c r="C30" s="118">
        <v>241340</v>
      </c>
      <c r="D30" s="88">
        <v>220980</v>
      </c>
      <c r="E30" s="88">
        <v>258060</v>
      </c>
      <c r="F30" s="88">
        <v>257620</v>
      </c>
      <c r="G30" s="88">
        <v>249700</v>
      </c>
      <c r="H30" s="88">
        <v>213240</v>
      </c>
      <c r="I30" s="88">
        <v>217220</v>
      </c>
      <c r="J30" s="88">
        <v>204940</v>
      </c>
      <c r="K30" s="88">
        <v>218920</v>
      </c>
      <c r="L30" s="88">
        <v>209020</v>
      </c>
      <c r="M30" s="88">
        <v>195920</v>
      </c>
      <c r="N30" s="273">
        <v>233180</v>
      </c>
      <c r="O30" s="301">
        <f>SUM(Tabla12[[#This Row],[Gener]:[Desembre]])</f>
        <v>2720140</v>
      </c>
    </row>
    <row r="31" spans="1:15" x14ac:dyDescent="0.3">
      <c r="A31" s="112">
        <v>29</v>
      </c>
      <c r="B31" s="109" t="s">
        <v>48</v>
      </c>
      <c r="C31" s="118">
        <v>48675</v>
      </c>
      <c r="D31" s="88">
        <v>44178.762237762232</v>
      </c>
      <c r="E31" s="88">
        <v>53231.456043956045</v>
      </c>
      <c r="F31" s="88">
        <v>50180.967032967033</v>
      </c>
      <c r="G31" s="88">
        <v>53376.086956521736</v>
      </c>
      <c r="H31" s="88">
        <v>52010.951923076922</v>
      </c>
      <c r="I31" s="88">
        <v>60221.224358974374</v>
      </c>
      <c r="J31" s="88">
        <v>53874.672743694988</v>
      </c>
      <c r="K31" s="88">
        <v>61818.953159453158</v>
      </c>
      <c r="L31" s="88">
        <v>54601.007020757024</v>
      </c>
      <c r="M31" s="88">
        <v>56982.994505494506</v>
      </c>
      <c r="N31" s="273">
        <v>62576.293123543124</v>
      </c>
      <c r="O31" s="301">
        <f>SUM(Tabla12[[#This Row],[Gener]:[Desembre]])</f>
        <v>651728.36910620111</v>
      </c>
    </row>
    <row r="32" spans="1:15" x14ac:dyDescent="0.3">
      <c r="A32" s="112">
        <v>30</v>
      </c>
      <c r="B32" s="109" t="s">
        <v>50</v>
      </c>
      <c r="C32" s="118">
        <v>39880</v>
      </c>
      <c r="D32" s="88">
        <v>31120</v>
      </c>
      <c r="E32" s="88">
        <v>31480</v>
      </c>
      <c r="F32" s="88">
        <v>30460</v>
      </c>
      <c r="G32" s="88">
        <v>38660</v>
      </c>
      <c r="H32" s="88">
        <v>29860</v>
      </c>
      <c r="I32" s="88">
        <v>38860</v>
      </c>
      <c r="J32" s="88">
        <v>26080</v>
      </c>
      <c r="K32" s="88">
        <v>30460</v>
      </c>
      <c r="L32" s="88">
        <v>37500</v>
      </c>
      <c r="M32" s="88">
        <v>31260</v>
      </c>
      <c r="N32" s="273">
        <v>25960</v>
      </c>
      <c r="O32" s="301">
        <f>SUM(Tabla12[[#This Row],[Gener]:[Desembre]])</f>
        <v>391580</v>
      </c>
    </row>
    <row r="33" spans="1:17" x14ac:dyDescent="0.3">
      <c r="A33" s="112">
        <v>31</v>
      </c>
      <c r="B33" s="109" t="s">
        <v>51</v>
      </c>
      <c r="C33" s="118">
        <v>5120</v>
      </c>
      <c r="D33" s="88">
        <v>5300</v>
      </c>
      <c r="E33" s="88">
        <v>6600</v>
      </c>
      <c r="F33" s="88">
        <v>5480</v>
      </c>
      <c r="G33" s="88">
        <v>6400</v>
      </c>
      <c r="H33" s="88">
        <v>5960</v>
      </c>
      <c r="I33" s="88">
        <v>5420</v>
      </c>
      <c r="J33" s="88">
        <v>5700</v>
      </c>
      <c r="K33" s="88">
        <v>5980</v>
      </c>
      <c r="L33" s="88">
        <v>6360</v>
      </c>
      <c r="M33" s="88">
        <v>6920</v>
      </c>
      <c r="N33" s="273">
        <v>7320</v>
      </c>
      <c r="O33" s="301">
        <f>SUM(Tabla12[[#This Row],[Gener]:[Desembre]])</f>
        <v>72560</v>
      </c>
    </row>
    <row r="34" spans="1:17" x14ac:dyDescent="0.3">
      <c r="A34" s="112">
        <v>32</v>
      </c>
      <c r="B34" s="109" t="s">
        <v>52</v>
      </c>
      <c r="C34" s="118">
        <v>65300</v>
      </c>
      <c r="D34" s="88">
        <v>64500</v>
      </c>
      <c r="E34" s="88">
        <v>77840</v>
      </c>
      <c r="F34" s="88">
        <v>84300</v>
      </c>
      <c r="G34" s="88">
        <v>80260</v>
      </c>
      <c r="H34" s="88">
        <v>73500</v>
      </c>
      <c r="I34" s="88">
        <v>84020</v>
      </c>
      <c r="J34" s="88">
        <v>80220</v>
      </c>
      <c r="K34" s="88">
        <v>86100</v>
      </c>
      <c r="L34" s="88">
        <v>82020</v>
      </c>
      <c r="M34" s="88">
        <v>90680</v>
      </c>
      <c r="N34" s="273">
        <v>98600</v>
      </c>
      <c r="O34" s="301">
        <f>SUM(Tabla12[[#This Row],[Gener]:[Desembre]])</f>
        <v>967340</v>
      </c>
    </row>
    <row r="35" spans="1:17" x14ac:dyDescent="0.3">
      <c r="A35" s="112">
        <v>33</v>
      </c>
      <c r="B35" s="109" t="s">
        <v>21</v>
      </c>
      <c r="C35" s="118"/>
      <c r="D35" s="88" t="s">
        <v>81</v>
      </c>
      <c r="E35" s="88" t="s">
        <v>81</v>
      </c>
      <c r="F35" s="88" t="s">
        <v>81</v>
      </c>
      <c r="G35" s="88" t="s">
        <v>81</v>
      </c>
      <c r="H35" s="88" t="s">
        <v>81</v>
      </c>
      <c r="I35" s="88" t="s">
        <v>81</v>
      </c>
      <c r="J35" s="88" t="s">
        <v>81</v>
      </c>
      <c r="K35" s="88" t="s">
        <v>81</v>
      </c>
      <c r="L35" s="88" t="s">
        <v>81</v>
      </c>
      <c r="M35" s="88" t="s">
        <v>81</v>
      </c>
      <c r="N35" s="273" t="s">
        <v>81</v>
      </c>
      <c r="O35" s="301">
        <f>SUM(Tabla12[[#This Row],[Gener]:[Desembre]])</f>
        <v>0</v>
      </c>
    </row>
    <row r="36" spans="1:17" x14ac:dyDescent="0.3">
      <c r="A36" s="112">
        <v>34</v>
      </c>
      <c r="B36" s="109" t="s">
        <v>22</v>
      </c>
      <c r="C36" s="118">
        <v>84600</v>
      </c>
      <c r="D36" s="88">
        <v>43409.053736340604</v>
      </c>
      <c r="E36" s="88">
        <v>41212.221259134341</v>
      </c>
      <c r="F36" s="88">
        <v>54611.916438337328</v>
      </c>
      <c r="G36" s="88">
        <v>50100.754819076436</v>
      </c>
      <c r="H36" s="88">
        <v>46364.316887547386</v>
      </c>
      <c r="I36" s="88">
        <v>44586.837632593903</v>
      </c>
      <c r="J36" s="88">
        <v>44855.931258258839</v>
      </c>
      <c r="K36" s="88">
        <v>50932.123995057475</v>
      </c>
      <c r="L36" s="88">
        <v>46887.947970626446</v>
      </c>
      <c r="M36" s="88">
        <v>41050.04514185369</v>
      </c>
      <c r="N36" s="273">
        <v>50139.381712843642</v>
      </c>
      <c r="O36" s="301">
        <f>SUM(Tabla12[[#This Row],[Gener]:[Desembre]])</f>
        <v>598750.53085167008</v>
      </c>
    </row>
    <row r="37" spans="1:17" x14ac:dyDescent="0.3">
      <c r="A37" s="112">
        <v>35</v>
      </c>
      <c r="B37" s="109" t="s">
        <v>23</v>
      </c>
      <c r="C37" s="118">
        <v>75980</v>
      </c>
      <c r="D37" s="88">
        <v>65400</v>
      </c>
      <c r="E37" s="88">
        <v>78720</v>
      </c>
      <c r="F37" s="88">
        <v>81320</v>
      </c>
      <c r="G37" s="88">
        <v>89160</v>
      </c>
      <c r="H37" s="88">
        <v>89720</v>
      </c>
      <c r="I37" s="88">
        <v>86120</v>
      </c>
      <c r="J37" s="88">
        <v>80180</v>
      </c>
      <c r="K37" s="88">
        <v>87640</v>
      </c>
      <c r="L37" s="88">
        <v>63980</v>
      </c>
      <c r="M37" s="88">
        <v>35160</v>
      </c>
      <c r="N37" s="273">
        <v>35440</v>
      </c>
      <c r="O37" s="301">
        <f>SUM(Tabla12[[#This Row],[Gener]:[Desembre]])</f>
        <v>868820</v>
      </c>
    </row>
    <row r="38" spans="1:17" x14ac:dyDescent="0.3">
      <c r="A38" s="112">
        <v>36</v>
      </c>
      <c r="B38" s="109" t="s">
        <v>24</v>
      </c>
      <c r="C38" s="118">
        <v>20520</v>
      </c>
      <c r="D38" s="88">
        <v>10750.946263659402</v>
      </c>
      <c r="E38" s="88">
        <v>11087.778740865653</v>
      </c>
      <c r="F38" s="88">
        <v>15108.08356166269</v>
      </c>
      <c r="G38" s="88">
        <v>10339.245180923568</v>
      </c>
      <c r="H38" s="88">
        <v>8935.6831124526143</v>
      </c>
      <c r="I38" s="88">
        <v>10473.162367406105</v>
      </c>
      <c r="J38" s="88">
        <v>10564.068741741146</v>
      </c>
      <c r="K38" s="88">
        <v>10727.876004942529</v>
      </c>
      <c r="L38" s="88">
        <v>10392.052029373568</v>
      </c>
      <c r="M38" s="88">
        <v>9849.954858146295</v>
      </c>
      <c r="N38" s="273">
        <v>10660.618287156352</v>
      </c>
      <c r="O38" s="301">
        <f>SUM(Tabla12[[#This Row],[Gener]:[Desembre]])</f>
        <v>139409.46914832992</v>
      </c>
    </row>
    <row r="39" spans="1:17" x14ac:dyDescent="0.3">
      <c r="A39" s="112">
        <v>37</v>
      </c>
      <c r="B39" s="109" t="s">
        <v>25</v>
      </c>
      <c r="C39" s="118">
        <v>62560</v>
      </c>
      <c r="D39" s="88">
        <v>56460</v>
      </c>
      <c r="E39" s="88">
        <v>66480</v>
      </c>
      <c r="F39" s="88">
        <v>63800</v>
      </c>
      <c r="G39" s="88">
        <v>69920</v>
      </c>
      <c r="H39" s="88">
        <v>71820</v>
      </c>
      <c r="I39" s="88">
        <v>70340</v>
      </c>
      <c r="J39" s="88">
        <v>60100</v>
      </c>
      <c r="K39" s="88">
        <v>73340</v>
      </c>
      <c r="L39" s="88">
        <v>74540</v>
      </c>
      <c r="M39" s="88">
        <v>65640</v>
      </c>
      <c r="N39" s="273">
        <v>78560</v>
      </c>
      <c r="O39" s="301">
        <f>SUM(Tabla12[[#This Row],[Gener]:[Desembre]])</f>
        <v>813560</v>
      </c>
    </row>
    <row r="40" spans="1:17" x14ac:dyDescent="0.3">
      <c r="A40" s="112">
        <v>38</v>
      </c>
      <c r="B40" s="109" t="s">
        <v>5</v>
      </c>
      <c r="C40" s="118">
        <v>10226</v>
      </c>
      <c r="D40" s="88">
        <v>6950.1785714285697</v>
      </c>
      <c r="E40" s="88">
        <v>9784</v>
      </c>
      <c r="F40" s="88">
        <v>7622.5</v>
      </c>
      <c r="G40" s="88">
        <v>7656.8421052631602</v>
      </c>
      <c r="H40" s="88">
        <v>9507.6315789473701</v>
      </c>
      <c r="I40" s="88">
        <v>7973.3333333333303</v>
      </c>
      <c r="J40" s="88">
        <v>8403.3333333333303</v>
      </c>
      <c r="K40" s="88">
        <v>9998.9473684210498</v>
      </c>
      <c r="L40" s="88">
        <v>7295</v>
      </c>
      <c r="M40" s="88">
        <v>7244.9116161616203</v>
      </c>
      <c r="N40" s="273">
        <v>9945.9945820433386</v>
      </c>
      <c r="O40" s="301">
        <f>SUM(Tabla12[[#This Row],[Gener]:[Desembre]])</f>
        <v>102608.67248893177</v>
      </c>
    </row>
    <row r="41" spans="1:17" x14ac:dyDescent="0.3">
      <c r="A41" s="112">
        <v>39</v>
      </c>
      <c r="B41" s="109" t="s">
        <v>6</v>
      </c>
      <c r="C41" s="118">
        <v>27420</v>
      </c>
      <c r="D41" s="88">
        <v>25820</v>
      </c>
      <c r="E41" s="88">
        <v>33540</v>
      </c>
      <c r="F41" s="88">
        <v>29160</v>
      </c>
      <c r="G41" s="88">
        <v>30260</v>
      </c>
      <c r="H41" s="88">
        <v>35100</v>
      </c>
      <c r="I41" s="88">
        <v>37980</v>
      </c>
      <c r="J41" s="88">
        <v>38680</v>
      </c>
      <c r="K41" s="88">
        <v>31440</v>
      </c>
      <c r="L41" s="88">
        <v>30740</v>
      </c>
      <c r="M41" s="88">
        <v>34040</v>
      </c>
      <c r="N41" s="273">
        <v>32540</v>
      </c>
      <c r="O41" s="301">
        <f>SUM(Tabla12[[#This Row],[Gener]:[Desembre]])</f>
        <v>386720</v>
      </c>
    </row>
    <row r="42" spans="1:17" x14ac:dyDescent="0.3">
      <c r="A42" s="112">
        <v>40</v>
      </c>
      <c r="B42" s="109" t="s">
        <v>8</v>
      </c>
      <c r="C42" s="118">
        <v>1654</v>
      </c>
      <c r="D42" s="88">
        <v>1609.8214285714289</v>
      </c>
      <c r="E42" s="88">
        <v>1376</v>
      </c>
      <c r="F42" s="88">
        <v>1737.5</v>
      </c>
      <c r="G42" s="88">
        <v>1363.1578947368421</v>
      </c>
      <c r="H42" s="88">
        <v>2232.3684210526321</v>
      </c>
      <c r="I42" s="88">
        <v>1466.666666666667</v>
      </c>
      <c r="J42" s="88">
        <v>1616.666666666667</v>
      </c>
      <c r="K42" s="88">
        <v>1461.0526315789471</v>
      </c>
      <c r="L42" s="88">
        <v>1325</v>
      </c>
      <c r="M42" s="88">
        <v>1515.0883838383838</v>
      </c>
      <c r="N42" s="273">
        <v>2954.0054179566609</v>
      </c>
      <c r="O42" s="301">
        <f>SUM(Tabla12[[#This Row],[Gener]:[Desembre]])</f>
        <v>20311.32751106823</v>
      </c>
    </row>
    <row r="43" spans="1:17" x14ac:dyDescent="0.3">
      <c r="A43" s="112">
        <v>41</v>
      </c>
      <c r="B43" s="109" t="s">
        <v>49</v>
      </c>
      <c r="C43" s="118"/>
      <c r="D43" s="88" t="s">
        <v>81</v>
      </c>
      <c r="E43" s="88" t="s">
        <v>81</v>
      </c>
      <c r="F43" s="88" t="s">
        <v>81</v>
      </c>
      <c r="G43" s="88" t="s">
        <v>81</v>
      </c>
      <c r="H43" s="88" t="s">
        <v>81</v>
      </c>
      <c r="I43" s="88" t="s">
        <v>81</v>
      </c>
      <c r="J43" s="88" t="s">
        <v>81</v>
      </c>
      <c r="K43" s="88" t="s">
        <v>81</v>
      </c>
      <c r="L43" s="88" t="s">
        <v>81</v>
      </c>
      <c r="M43" s="88" t="s">
        <v>81</v>
      </c>
      <c r="N43" s="273" t="s">
        <v>81</v>
      </c>
      <c r="O43" s="301">
        <f>SUM(Tabla12[[#This Row],[Gener]:[Desembre]])</f>
        <v>0</v>
      </c>
    </row>
    <row r="44" spans="1:17" x14ac:dyDescent="0.3">
      <c r="A44" s="112">
        <v>7</v>
      </c>
      <c r="B44" s="109" t="s">
        <v>82</v>
      </c>
      <c r="C44" s="118"/>
      <c r="D44" s="88"/>
      <c r="E44" s="88"/>
      <c r="F44" s="88">
        <v>12480</v>
      </c>
      <c r="G44" s="88">
        <v>15460</v>
      </c>
      <c r="H44" s="88">
        <v>12280</v>
      </c>
      <c r="I44" s="88">
        <v>14380</v>
      </c>
      <c r="J44" s="88">
        <v>12800</v>
      </c>
      <c r="K44" s="88">
        <v>13980</v>
      </c>
      <c r="L44" s="298">
        <v>13880</v>
      </c>
      <c r="M44" s="88">
        <v>13040</v>
      </c>
      <c r="N44" s="273">
        <v>14020</v>
      </c>
      <c r="O44" s="301">
        <f>SUM(Tabla12[[#This Row],[Gener]:[Desembre]])</f>
        <v>122320</v>
      </c>
    </row>
    <row r="45" spans="1:17" ht="15" thickBot="1" x14ac:dyDescent="0.35">
      <c r="A45" s="72">
        <v>43</v>
      </c>
      <c r="B45" s="297" t="s">
        <v>83</v>
      </c>
      <c r="C45" s="257"/>
      <c r="D45" s="258"/>
      <c r="E45" s="258"/>
      <c r="F45" s="258"/>
      <c r="G45" s="258">
        <v>94800</v>
      </c>
      <c r="H45" s="258">
        <v>91520</v>
      </c>
      <c r="I45" s="258">
        <v>47000</v>
      </c>
      <c r="J45" s="258">
        <v>32180</v>
      </c>
      <c r="K45" s="258">
        <v>33040</v>
      </c>
      <c r="L45" s="258">
        <v>31440</v>
      </c>
      <c r="M45" s="258">
        <v>30720</v>
      </c>
      <c r="N45" s="299">
        <v>37340</v>
      </c>
      <c r="O45" s="302">
        <f>SUM(Tabla12[[#This Row],[Gener]:[Desembre]])</f>
        <v>398040</v>
      </c>
    </row>
    <row r="46" spans="1:17" s="4" customFormat="1" ht="15" thickBot="1" x14ac:dyDescent="0.35">
      <c r="B46" s="63" t="s">
        <v>74</v>
      </c>
      <c r="C46" s="259">
        <f>SUBTOTAL(109,Tabla12[Gener])</f>
        <v>1619160</v>
      </c>
      <c r="D46" s="260">
        <f>SUBTOTAL(109,Tabla12[Febrer])</f>
        <v>1447160.0000000002</v>
      </c>
      <c r="E46" s="260">
        <f>SUBTOTAL(109,Tabla12[Març])</f>
        <v>2020740.0000000002</v>
      </c>
      <c r="F46" s="260">
        <f>SUBTOTAL(109,Tabla12[Abril])</f>
        <v>2036100</v>
      </c>
      <c r="G46" s="260">
        <f>SUBTOTAL(109,Tabla12[Maig])</f>
        <v>2198860</v>
      </c>
      <c r="H46" s="260">
        <f>SUBTOTAL(109,Tabla12[Juny])</f>
        <v>2089080</v>
      </c>
      <c r="I46" s="260">
        <f>SUBTOTAL(109,Tabla12[Juliol])</f>
        <v>2081080</v>
      </c>
      <c r="J46" s="260">
        <f>SUBTOTAL(109,Tabla12[Agost])</f>
        <v>1865200.0000000002</v>
      </c>
      <c r="K46" s="260">
        <f>SUBTOTAL(109,Tabla12[Setembre])</f>
        <v>2551280</v>
      </c>
      <c r="L46" s="260">
        <f>SUBTOTAL(109,Tabla12[Octubre])</f>
        <v>2682860</v>
      </c>
      <c r="M46" s="260">
        <f>SUBTOTAL(109,Tabla12[Novembre])</f>
        <v>2590759.9999999995</v>
      </c>
      <c r="N46" s="260">
        <f>SUBTOTAL(109,Tabla12[Desembre])</f>
        <v>2934720</v>
      </c>
      <c r="O46" s="261">
        <f>SUBTOTAL(109,Tabla12[TOTAL])</f>
        <v>26117000</v>
      </c>
      <c r="P46" s="3"/>
      <c r="Q46" s="164"/>
    </row>
    <row r="47" spans="1:17" ht="15" thickBot="1" x14ac:dyDescent="0.35">
      <c r="B47" s="62" t="s">
        <v>70</v>
      </c>
      <c r="C47" s="262">
        <v>1230010</v>
      </c>
      <c r="D47" s="263">
        <v>1109880</v>
      </c>
      <c r="E47" s="263">
        <v>1208180</v>
      </c>
      <c r="F47" s="263">
        <v>1305440</v>
      </c>
      <c r="G47" s="263">
        <v>1656680</v>
      </c>
      <c r="H47" s="263">
        <v>1749380</v>
      </c>
      <c r="I47" s="263">
        <v>1796260</v>
      </c>
      <c r="J47" s="263">
        <v>1606220</v>
      </c>
      <c r="K47" s="263">
        <v>1601260</v>
      </c>
      <c r="L47" s="263">
        <v>1563480</v>
      </c>
      <c r="M47" s="263">
        <v>1480060</v>
      </c>
      <c r="N47" s="263">
        <v>1485300</v>
      </c>
      <c r="O47" s="264">
        <f>SUM(C47:N47)</f>
        <v>17792150</v>
      </c>
      <c r="P47" s="16"/>
    </row>
    <row r="48" spans="1:17" ht="15" thickBot="1" x14ac:dyDescent="0.35">
      <c r="B48" s="70" t="s">
        <v>58</v>
      </c>
      <c r="C48" s="266">
        <f t="shared" ref="C48:O48" si="0">(C46/C47)-1</f>
        <v>0.3163795416297428</v>
      </c>
      <c r="D48" s="267">
        <f t="shared" si="0"/>
        <v>0.3038887086892279</v>
      </c>
      <c r="E48" s="267">
        <f t="shared" si="0"/>
        <v>0.67254879239848386</v>
      </c>
      <c r="F48" s="267">
        <f t="shared" si="0"/>
        <v>0.55970400784409846</v>
      </c>
      <c r="G48" s="267">
        <f t="shared" si="0"/>
        <v>0.32726899582297131</v>
      </c>
      <c r="H48" s="267">
        <f t="shared" si="0"/>
        <v>0.19418308200619649</v>
      </c>
      <c r="I48" s="267">
        <f t="shared" si="0"/>
        <v>0.15856279157805653</v>
      </c>
      <c r="J48" s="267">
        <f t="shared" si="0"/>
        <v>0.1612356962309025</v>
      </c>
      <c r="K48" s="267">
        <f>(K46/K47)-1</f>
        <v>0.59329527996702591</v>
      </c>
      <c r="L48" s="267">
        <f t="shared" si="0"/>
        <v>0.71595415355489034</v>
      </c>
      <c r="M48" s="267">
        <f t="shared" si="0"/>
        <v>0.75044254962636625</v>
      </c>
      <c r="N48" s="267">
        <f t="shared" si="0"/>
        <v>0.97584326398707333</v>
      </c>
      <c r="O48" s="268">
        <f t="shared" si="0"/>
        <v>0.46789454900054239</v>
      </c>
    </row>
    <row r="49" spans="2:16" ht="15" thickBot="1" x14ac:dyDescent="0.35">
      <c r="B49" s="265" t="s">
        <v>71</v>
      </c>
      <c r="C49" s="179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269">
        <f>SUM(C49:N49)</f>
        <v>0</v>
      </c>
    </row>
    <row r="50" spans="2:16" x14ac:dyDescent="0.3">
      <c r="B50" s="14" t="s">
        <v>69</v>
      </c>
    </row>
    <row r="57" spans="2:16" x14ac:dyDescent="0.3">
      <c r="P57" s="21"/>
    </row>
  </sheetData>
  <sheetProtection sheet="1" objects="1" scenarios="1"/>
  <pageMargins left="0.19685039370078741" right="0.23622047244094491" top="0.52" bottom="0.2" header="0.19685039370078741" footer="0.16"/>
  <pageSetup paperSize="9" scale="77" orientation="landscape" copies="5" r:id="rId1"/>
  <headerFooter>
    <oddHeader>&amp;L&amp;"Calibri,Normal"&amp;G&amp;C&amp;F&amp;R&amp;"Calibri,Normal"&amp;G</oddHeader>
    <oddFooter>&amp;L&amp;"Calibri,Normal"&amp;D&amp;C&amp;A&amp;R&amp;"Calibri,Normal"&amp;P de &amp;N</oddFooter>
  </headerFooter>
  <ignoredErrors>
    <ignoredError sqref="O48" formula="1"/>
  </ignoredErrors>
  <drawing r:id="rId2"/>
  <legacyDrawingHF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53"/>
  <sheetViews>
    <sheetView showZeros="0" topLeftCell="A57" zoomScale="90" zoomScaleNormal="90" workbookViewId="0">
      <selection activeCell="R44" sqref="R44"/>
    </sheetView>
  </sheetViews>
  <sheetFormatPr baseColWidth="10" defaultRowHeight="14.4" x14ac:dyDescent="0.3"/>
  <cols>
    <col min="1" max="1" width="5.33203125" customWidth="1"/>
    <col min="2" max="2" width="32.6640625" customWidth="1"/>
    <col min="3" max="14" width="11.6640625" style="52" customWidth="1"/>
    <col min="15" max="15" width="11.6640625" style="53" customWidth="1"/>
    <col min="16" max="1023" width="17" customWidth="1"/>
  </cols>
  <sheetData>
    <row r="1" spans="1:19" ht="15.6" x14ac:dyDescent="0.3">
      <c r="B1" s="50" t="s">
        <v>79</v>
      </c>
      <c r="C1"/>
      <c r="D1"/>
      <c r="E1"/>
      <c r="F1"/>
      <c r="G1"/>
      <c r="H1"/>
      <c r="I1"/>
      <c r="J1"/>
      <c r="K1"/>
      <c r="L1"/>
      <c r="M1"/>
      <c r="N1" s="219"/>
      <c r="O1" s="51"/>
    </row>
    <row r="2" spans="1:19" ht="15" thickBot="1" x14ac:dyDescent="0.35">
      <c r="C2"/>
      <c r="D2"/>
      <c r="E2"/>
      <c r="F2"/>
      <c r="G2"/>
      <c r="H2"/>
      <c r="I2"/>
      <c r="J2"/>
      <c r="K2"/>
      <c r="L2"/>
      <c r="M2"/>
      <c r="N2" s="219"/>
      <c r="O2" s="51"/>
    </row>
    <row r="3" spans="1:19" ht="15" thickBot="1" x14ac:dyDescent="0.35">
      <c r="A3" s="95" t="s">
        <v>59</v>
      </c>
      <c r="B3" s="96" t="s">
        <v>57</v>
      </c>
      <c r="C3" s="97" t="s">
        <v>26</v>
      </c>
      <c r="D3" s="93" t="s">
        <v>27</v>
      </c>
      <c r="E3" s="93" t="s">
        <v>28</v>
      </c>
      <c r="F3" s="93" t="s">
        <v>29</v>
      </c>
      <c r="G3" s="93" t="s">
        <v>30</v>
      </c>
      <c r="H3" s="93" t="s">
        <v>31</v>
      </c>
      <c r="I3" s="93" t="s">
        <v>32</v>
      </c>
      <c r="J3" s="93" t="s">
        <v>33</v>
      </c>
      <c r="K3" s="93" t="s">
        <v>34</v>
      </c>
      <c r="L3" s="93" t="s">
        <v>35</v>
      </c>
      <c r="M3" s="93" t="s">
        <v>36</v>
      </c>
      <c r="N3" s="94" t="s">
        <v>37</v>
      </c>
      <c r="O3" s="95" t="s">
        <v>38</v>
      </c>
    </row>
    <row r="4" spans="1:19" x14ac:dyDescent="0.3">
      <c r="A4" s="128">
        <v>1</v>
      </c>
      <c r="B4" s="131" t="s">
        <v>39</v>
      </c>
      <c r="C4" s="134">
        <v>30940</v>
      </c>
      <c r="D4" s="122">
        <v>30180</v>
      </c>
      <c r="E4" s="122">
        <v>32560</v>
      </c>
      <c r="F4" s="123">
        <v>49300</v>
      </c>
      <c r="G4" s="123">
        <v>50960</v>
      </c>
      <c r="H4" s="123">
        <v>42540</v>
      </c>
      <c r="I4" s="123">
        <v>44900</v>
      </c>
      <c r="J4" s="123">
        <v>23940</v>
      </c>
      <c r="K4" s="123">
        <v>28140</v>
      </c>
      <c r="L4" s="123">
        <v>34440</v>
      </c>
      <c r="M4" s="123">
        <v>32600</v>
      </c>
      <c r="N4" s="278">
        <v>38960</v>
      </c>
      <c r="O4" s="272">
        <f>SUM(Tabla911[[#This Row],[Gener]:[Desembre]])</f>
        <v>439460</v>
      </c>
      <c r="R4" s="190"/>
      <c r="S4" s="191"/>
    </row>
    <row r="5" spans="1:19" x14ac:dyDescent="0.3">
      <c r="A5" s="129">
        <v>2</v>
      </c>
      <c r="B5" s="132" t="s">
        <v>0</v>
      </c>
      <c r="C5" s="135"/>
      <c r="D5" s="124" t="s">
        <v>81</v>
      </c>
      <c r="E5" s="124" t="s">
        <v>81</v>
      </c>
      <c r="F5" s="125" t="s">
        <v>81</v>
      </c>
      <c r="G5" s="125" t="s">
        <v>81</v>
      </c>
      <c r="H5" s="125" t="s">
        <v>81</v>
      </c>
      <c r="I5" s="125" t="s">
        <v>81</v>
      </c>
      <c r="J5" s="125" t="s">
        <v>81</v>
      </c>
      <c r="K5" s="125" t="s">
        <v>81</v>
      </c>
      <c r="L5" s="125" t="s">
        <v>81</v>
      </c>
      <c r="M5" s="125" t="s">
        <v>81</v>
      </c>
      <c r="N5" s="270" t="s">
        <v>81</v>
      </c>
      <c r="O5" s="129">
        <f>SUM(Tabla911[[#This Row],[Gener]:[Desembre]])</f>
        <v>0</v>
      </c>
      <c r="R5" s="190"/>
      <c r="S5" s="191"/>
    </row>
    <row r="6" spans="1:19" x14ac:dyDescent="0.3">
      <c r="A6" s="129">
        <v>3</v>
      </c>
      <c r="B6" s="132" t="s">
        <v>1</v>
      </c>
      <c r="C6" s="135"/>
      <c r="D6" s="124" t="s">
        <v>81</v>
      </c>
      <c r="E6" s="124" t="s">
        <v>81</v>
      </c>
      <c r="F6" s="125" t="s">
        <v>81</v>
      </c>
      <c r="G6" s="125" t="s">
        <v>81</v>
      </c>
      <c r="H6" s="125" t="s">
        <v>81</v>
      </c>
      <c r="I6" s="125" t="s">
        <v>81</v>
      </c>
      <c r="J6" s="125" t="s">
        <v>81</v>
      </c>
      <c r="K6" s="125" t="s">
        <v>81</v>
      </c>
      <c r="L6" s="125" t="s">
        <v>81</v>
      </c>
      <c r="M6" s="125" t="s">
        <v>81</v>
      </c>
      <c r="N6" s="270" t="s">
        <v>81</v>
      </c>
      <c r="O6" s="129">
        <f>SUM(Tabla911[[#This Row],[Gener]:[Desembre]])</f>
        <v>0</v>
      </c>
      <c r="R6" s="190"/>
      <c r="S6" s="191"/>
    </row>
    <row r="7" spans="1:19" x14ac:dyDescent="0.3">
      <c r="A7" s="129">
        <v>4</v>
      </c>
      <c r="B7" s="132" t="s">
        <v>2</v>
      </c>
      <c r="C7" s="135"/>
      <c r="D7" s="124" t="s">
        <v>81</v>
      </c>
      <c r="E7" s="124" t="s">
        <v>81</v>
      </c>
      <c r="F7" s="125" t="s">
        <v>81</v>
      </c>
      <c r="G7" s="125" t="s">
        <v>81</v>
      </c>
      <c r="H7" s="125" t="s">
        <v>81</v>
      </c>
      <c r="I7" s="125" t="s">
        <v>81</v>
      </c>
      <c r="J7" s="125" t="s">
        <v>81</v>
      </c>
      <c r="K7" s="125" t="s">
        <v>81</v>
      </c>
      <c r="L7" s="125" t="s">
        <v>81</v>
      </c>
      <c r="M7" s="125" t="s">
        <v>81</v>
      </c>
      <c r="N7" s="270" t="s">
        <v>81</v>
      </c>
      <c r="O7" s="129">
        <f>SUM(Tabla911[[#This Row],[Gener]:[Desembre]])</f>
        <v>0</v>
      </c>
    </row>
    <row r="8" spans="1:19" x14ac:dyDescent="0.3">
      <c r="A8" s="129">
        <v>5</v>
      </c>
      <c r="B8" s="132" t="s">
        <v>3</v>
      </c>
      <c r="C8" s="135">
        <v>5580</v>
      </c>
      <c r="D8" s="124">
        <v>5300</v>
      </c>
      <c r="E8" s="124">
        <v>1800</v>
      </c>
      <c r="F8" s="125">
        <v>2020</v>
      </c>
      <c r="G8" s="125">
        <v>4480</v>
      </c>
      <c r="H8" s="125">
        <v>4560</v>
      </c>
      <c r="I8" s="125">
        <v>5020</v>
      </c>
      <c r="J8" s="125">
        <v>3020</v>
      </c>
      <c r="K8" s="125">
        <v>1520</v>
      </c>
      <c r="L8" s="125">
        <v>5960</v>
      </c>
      <c r="M8" s="125">
        <v>3400</v>
      </c>
      <c r="N8" s="270">
        <v>3480</v>
      </c>
      <c r="O8" s="129">
        <f>SUM(Tabla911[[#This Row],[Gener]:[Desembre]])</f>
        <v>46140</v>
      </c>
    </row>
    <row r="9" spans="1:19" x14ac:dyDescent="0.3">
      <c r="A9" s="129">
        <v>6</v>
      </c>
      <c r="B9" s="132" t="s">
        <v>4</v>
      </c>
      <c r="C9" s="135">
        <v>5500</v>
      </c>
      <c r="D9" s="124">
        <v>7180</v>
      </c>
      <c r="E9" s="124">
        <v>15360</v>
      </c>
      <c r="F9" s="125">
        <v>14290</v>
      </c>
      <c r="G9" s="125">
        <v>14940</v>
      </c>
      <c r="H9" s="125">
        <v>14260</v>
      </c>
      <c r="I9" s="125">
        <v>12200</v>
      </c>
      <c r="J9" s="125">
        <v>5040</v>
      </c>
      <c r="K9" s="125">
        <v>17680</v>
      </c>
      <c r="L9" s="125">
        <v>11660</v>
      </c>
      <c r="M9" s="125">
        <v>7060</v>
      </c>
      <c r="N9" s="270">
        <v>7300</v>
      </c>
      <c r="O9" s="129">
        <f>SUM(Tabla911[[#This Row],[Gener]:[Desembre]])</f>
        <v>132470</v>
      </c>
    </row>
    <row r="10" spans="1:19" x14ac:dyDescent="0.3">
      <c r="A10" s="129">
        <v>8</v>
      </c>
      <c r="B10" s="132" t="s">
        <v>7</v>
      </c>
      <c r="C10" s="135"/>
      <c r="D10" s="124" t="s">
        <v>81</v>
      </c>
      <c r="E10" s="124" t="s">
        <v>81</v>
      </c>
      <c r="F10" s="125" t="s">
        <v>81</v>
      </c>
      <c r="G10" s="125" t="s">
        <v>81</v>
      </c>
      <c r="H10" s="125" t="s">
        <v>81</v>
      </c>
      <c r="I10" s="125" t="s">
        <v>81</v>
      </c>
      <c r="J10" s="125" t="s">
        <v>81</v>
      </c>
      <c r="K10" s="125" t="s">
        <v>81</v>
      </c>
      <c r="L10" s="125" t="s">
        <v>81</v>
      </c>
      <c r="M10" s="125" t="s">
        <v>81</v>
      </c>
      <c r="N10" s="270" t="s">
        <v>81</v>
      </c>
      <c r="O10" s="129">
        <f>SUM(Tabla911[[#This Row],[Gener]:[Desembre]])</f>
        <v>0</v>
      </c>
    </row>
    <row r="11" spans="1:19" x14ac:dyDescent="0.3">
      <c r="A11" s="129">
        <v>9</v>
      </c>
      <c r="B11" s="132" t="s">
        <v>40</v>
      </c>
      <c r="C11" s="135"/>
      <c r="D11" s="124" t="s">
        <v>81</v>
      </c>
      <c r="E11" s="124" t="s">
        <v>81</v>
      </c>
      <c r="F11" s="125" t="s">
        <v>81</v>
      </c>
      <c r="G11" s="125" t="s">
        <v>81</v>
      </c>
      <c r="H11" s="125" t="s">
        <v>81</v>
      </c>
      <c r="I11" s="125" t="s">
        <v>81</v>
      </c>
      <c r="J11" s="125" t="s">
        <v>81</v>
      </c>
      <c r="K11" s="125" t="s">
        <v>81</v>
      </c>
      <c r="L11" s="125" t="s">
        <v>81</v>
      </c>
      <c r="M11" s="125" t="s">
        <v>81</v>
      </c>
      <c r="N11" s="270" t="s">
        <v>81</v>
      </c>
      <c r="O11" s="129">
        <f>SUM(Tabla911[[#This Row],[Gener]:[Desembre]])</f>
        <v>0</v>
      </c>
    </row>
    <row r="12" spans="1:19" x14ac:dyDescent="0.3">
      <c r="A12" s="129">
        <v>10</v>
      </c>
      <c r="B12" s="132" t="s">
        <v>41</v>
      </c>
      <c r="C12" s="135"/>
      <c r="D12" s="124" t="s">
        <v>81</v>
      </c>
      <c r="E12" s="124" t="s">
        <v>81</v>
      </c>
      <c r="F12" s="125" t="s">
        <v>81</v>
      </c>
      <c r="G12" s="125" t="s">
        <v>81</v>
      </c>
      <c r="H12" s="125" t="s">
        <v>81</v>
      </c>
      <c r="I12" s="125" t="s">
        <v>81</v>
      </c>
      <c r="J12" s="125" t="s">
        <v>81</v>
      </c>
      <c r="K12" s="125">
        <v>3220</v>
      </c>
      <c r="L12" s="125">
        <v>3020</v>
      </c>
      <c r="M12" s="125">
        <v>0</v>
      </c>
      <c r="N12" s="270">
        <v>780</v>
      </c>
      <c r="O12" s="129">
        <f>SUM(Tabla911[[#This Row],[Gener]:[Desembre]])</f>
        <v>7020</v>
      </c>
    </row>
    <row r="13" spans="1:19" x14ac:dyDescent="0.3">
      <c r="A13" s="129">
        <v>11</v>
      </c>
      <c r="B13" s="132" t="s">
        <v>9</v>
      </c>
      <c r="C13" s="135"/>
      <c r="D13" s="124" t="s">
        <v>81</v>
      </c>
      <c r="E13" s="124" t="s">
        <v>81</v>
      </c>
      <c r="F13" s="125" t="s">
        <v>81</v>
      </c>
      <c r="G13" s="125" t="s">
        <v>81</v>
      </c>
      <c r="H13" s="125" t="s">
        <v>81</v>
      </c>
      <c r="I13" s="125" t="s">
        <v>81</v>
      </c>
      <c r="J13" s="125" t="s">
        <v>81</v>
      </c>
      <c r="K13" s="125" t="s">
        <v>81</v>
      </c>
      <c r="L13" s="125" t="s">
        <v>81</v>
      </c>
      <c r="M13" s="125" t="s">
        <v>81</v>
      </c>
      <c r="N13" s="270" t="s">
        <v>81</v>
      </c>
      <c r="O13" s="129">
        <f>SUM(Tabla911[[#This Row],[Gener]:[Desembre]])</f>
        <v>0</v>
      </c>
    </row>
    <row r="14" spans="1:19" x14ac:dyDescent="0.3">
      <c r="A14" s="129">
        <v>12</v>
      </c>
      <c r="B14" s="132" t="s">
        <v>10</v>
      </c>
      <c r="C14" s="135">
        <v>700</v>
      </c>
      <c r="D14" s="124">
        <v>540</v>
      </c>
      <c r="E14" s="124">
        <v>140</v>
      </c>
      <c r="F14" s="125">
        <v>500</v>
      </c>
      <c r="G14" s="125">
        <v>780</v>
      </c>
      <c r="H14" s="125">
        <v>580</v>
      </c>
      <c r="I14" s="125">
        <v>1920</v>
      </c>
      <c r="J14" s="125">
        <v>2120</v>
      </c>
      <c r="K14" s="125">
        <v>2200</v>
      </c>
      <c r="L14" s="125">
        <v>2820</v>
      </c>
      <c r="M14" s="125">
        <v>2420</v>
      </c>
      <c r="N14" s="270">
        <v>2620</v>
      </c>
      <c r="O14" s="129">
        <f>SUM(Tabla911[[#This Row],[Gener]:[Desembre]])</f>
        <v>17340</v>
      </c>
    </row>
    <row r="15" spans="1:19" x14ac:dyDescent="0.3">
      <c r="A15" s="129">
        <v>13</v>
      </c>
      <c r="B15" s="132" t="s">
        <v>42</v>
      </c>
      <c r="C15" s="135"/>
      <c r="D15" s="124" t="s">
        <v>81</v>
      </c>
      <c r="E15" s="124" t="s">
        <v>81</v>
      </c>
      <c r="F15" s="125" t="s">
        <v>81</v>
      </c>
      <c r="G15" s="125" t="s">
        <v>81</v>
      </c>
      <c r="H15" s="125" t="s">
        <v>81</v>
      </c>
      <c r="I15" s="125" t="s">
        <v>81</v>
      </c>
      <c r="J15" s="125" t="s">
        <v>81</v>
      </c>
      <c r="K15" s="125" t="s">
        <v>81</v>
      </c>
      <c r="L15" s="125" t="s">
        <v>81</v>
      </c>
      <c r="M15" s="125" t="s">
        <v>81</v>
      </c>
      <c r="N15" s="270" t="s">
        <v>81</v>
      </c>
      <c r="O15" s="129">
        <f>SUM(Tabla911[[#This Row],[Gener]:[Desembre]])</f>
        <v>0</v>
      </c>
    </row>
    <row r="16" spans="1:19" x14ac:dyDescent="0.3">
      <c r="A16" s="129">
        <v>14</v>
      </c>
      <c r="B16" s="132" t="s">
        <v>11</v>
      </c>
      <c r="C16" s="135"/>
      <c r="D16" s="124" t="s">
        <v>81</v>
      </c>
      <c r="E16" s="124" t="s">
        <v>81</v>
      </c>
      <c r="F16" s="125" t="s">
        <v>81</v>
      </c>
      <c r="G16" s="125" t="s">
        <v>81</v>
      </c>
      <c r="H16" s="125" t="s">
        <v>81</v>
      </c>
      <c r="I16" s="125" t="s">
        <v>81</v>
      </c>
      <c r="J16" s="125" t="s">
        <v>81</v>
      </c>
      <c r="K16" s="125" t="s">
        <v>81</v>
      </c>
      <c r="L16" s="125" t="s">
        <v>81</v>
      </c>
      <c r="M16" s="125" t="s">
        <v>81</v>
      </c>
      <c r="N16" s="270" t="s">
        <v>81</v>
      </c>
      <c r="O16" s="129">
        <f>SUM(Tabla911[[#This Row],[Gener]:[Desembre]])</f>
        <v>0</v>
      </c>
    </row>
    <row r="17" spans="1:15" x14ac:dyDescent="0.3">
      <c r="A17" s="129">
        <v>15</v>
      </c>
      <c r="B17" s="132" t="s">
        <v>12</v>
      </c>
      <c r="C17" s="135"/>
      <c r="D17" s="124" t="s">
        <v>81</v>
      </c>
      <c r="E17" s="124" t="s">
        <v>81</v>
      </c>
      <c r="F17" s="125" t="s">
        <v>81</v>
      </c>
      <c r="G17" s="125" t="s">
        <v>81</v>
      </c>
      <c r="H17" s="125" t="s">
        <v>81</v>
      </c>
      <c r="I17" s="125" t="s">
        <v>81</v>
      </c>
      <c r="J17" s="125" t="s">
        <v>81</v>
      </c>
      <c r="K17" s="125" t="s">
        <v>81</v>
      </c>
      <c r="L17" s="125" t="s">
        <v>81</v>
      </c>
      <c r="M17" s="125" t="s">
        <v>81</v>
      </c>
      <c r="N17" s="270" t="s">
        <v>81</v>
      </c>
      <c r="O17" s="129">
        <f>SUM(Tabla911[[#This Row],[Gener]:[Desembre]])</f>
        <v>0</v>
      </c>
    </row>
    <row r="18" spans="1:15" x14ac:dyDescent="0.3">
      <c r="A18" s="129">
        <v>16</v>
      </c>
      <c r="B18" s="132" t="s">
        <v>13</v>
      </c>
      <c r="C18" s="135"/>
      <c r="D18" s="124" t="s">
        <v>81</v>
      </c>
      <c r="E18" s="124" t="s">
        <v>81</v>
      </c>
      <c r="F18" s="125" t="s">
        <v>81</v>
      </c>
      <c r="G18" s="125" t="s">
        <v>81</v>
      </c>
      <c r="H18" s="125" t="s">
        <v>81</v>
      </c>
      <c r="I18" s="125" t="s">
        <v>81</v>
      </c>
      <c r="J18" s="125" t="s">
        <v>81</v>
      </c>
      <c r="K18" s="125" t="s">
        <v>81</v>
      </c>
      <c r="L18" s="125" t="s">
        <v>81</v>
      </c>
      <c r="M18" s="125" t="s">
        <v>81</v>
      </c>
      <c r="N18" s="270" t="s">
        <v>81</v>
      </c>
      <c r="O18" s="129">
        <f>SUM(Tabla911[[#This Row],[Gener]:[Desembre]])</f>
        <v>0</v>
      </c>
    </row>
    <row r="19" spans="1:15" x14ac:dyDescent="0.3">
      <c r="A19" s="129">
        <v>17</v>
      </c>
      <c r="B19" s="132" t="s">
        <v>14</v>
      </c>
      <c r="C19" s="135"/>
      <c r="D19" s="124" t="s">
        <v>81</v>
      </c>
      <c r="E19" s="124" t="s">
        <v>81</v>
      </c>
      <c r="F19" s="125" t="s">
        <v>81</v>
      </c>
      <c r="G19" s="125" t="s">
        <v>81</v>
      </c>
      <c r="H19" s="125" t="s">
        <v>81</v>
      </c>
      <c r="I19" s="125" t="s">
        <v>81</v>
      </c>
      <c r="J19" s="125" t="s">
        <v>81</v>
      </c>
      <c r="K19" s="125" t="s">
        <v>81</v>
      </c>
      <c r="L19" s="125" t="s">
        <v>81</v>
      </c>
      <c r="M19" s="125" t="s">
        <v>81</v>
      </c>
      <c r="N19" s="270" t="s">
        <v>81</v>
      </c>
      <c r="O19" s="129">
        <f>SUM(Tabla911[[#This Row],[Gener]:[Desembre]])</f>
        <v>0</v>
      </c>
    </row>
    <row r="20" spans="1:15" x14ac:dyDescent="0.3">
      <c r="A20" s="129">
        <v>18</v>
      </c>
      <c r="B20" s="132" t="s">
        <v>15</v>
      </c>
      <c r="C20" s="135"/>
      <c r="D20" s="124" t="s">
        <v>81</v>
      </c>
      <c r="E20" s="124" t="s">
        <v>81</v>
      </c>
      <c r="F20" s="125" t="s">
        <v>81</v>
      </c>
      <c r="G20" s="125" t="s">
        <v>81</v>
      </c>
      <c r="H20" s="125" t="s">
        <v>81</v>
      </c>
      <c r="I20" s="125" t="s">
        <v>81</v>
      </c>
      <c r="J20" s="125" t="s">
        <v>81</v>
      </c>
      <c r="K20" s="125" t="s">
        <v>81</v>
      </c>
      <c r="L20" s="125" t="s">
        <v>81</v>
      </c>
      <c r="M20" s="125" t="s">
        <v>81</v>
      </c>
      <c r="N20" s="270" t="s">
        <v>81</v>
      </c>
      <c r="O20" s="129">
        <f>SUM(Tabla911[[#This Row],[Gener]:[Desembre]])</f>
        <v>0</v>
      </c>
    </row>
    <row r="21" spans="1:15" x14ac:dyDescent="0.3">
      <c r="A21" s="129">
        <v>19</v>
      </c>
      <c r="B21" s="132" t="s">
        <v>16</v>
      </c>
      <c r="C21" s="135"/>
      <c r="D21" s="124" t="s">
        <v>81</v>
      </c>
      <c r="E21" s="124" t="s">
        <v>81</v>
      </c>
      <c r="F21" s="125" t="s">
        <v>81</v>
      </c>
      <c r="G21" s="125" t="s">
        <v>81</v>
      </c>
      <c r="H21" s="125" t="s">
        <v>81</v>
      </c>
      <c r="I21" s="125" t="s">
        <v>81</v>
      </c>
      <c r="J21" s="125" t="s">
        <v>81</v>
      </c>
      <c r="K21" s="125" t="s">
        <v>81</v>
      </c>
      <c r="L21" s="125" t="s">
        <v>81</v>
      </c>
      <c r="M21" s="125" t="s">
        <v>81</v>
      </c>
      <c r="N21" s="270" t="s">
        <v>81</v>
      </c>
      <c r="O21" s="129">
        <f>SUM(Tabla911[[#This Row],[Gener]:[Desembre]])</f>
        <v>0</v>
      </c>
    </row>
    <row r="22" spans="1:15" x14ac:dyDescent="0.3">
      <c r="A22" s="129">
        <v>20</v>
      </c>
      <c r="B22" s="132" t="s">
        <v>17</v>
      </c>
      <c r="C22" s="135"/>
      <c r="D22" s="124" t="s">
        <v>81</v>
      </c>
      <c r="E22" s="124" t="s">
        <v>81</v>
      </c>
      <c r="F22" s="125" t="s">
        <v>81</v>
      </c>
      <c r="G22" s="125" t="s">
        <v>81</v>
      </c>
      <c r="H22" s="125" t="s">
        <v>81</v>
      </c>
      <c r="I22" s="125" t="s">
        <v>81</v>
      </c>
      <c r="J22" s="125" t="s">
        <v>81</v>
      </c>
      <c r="K22" s="125" t="s">
        <v>81</v>
      </c>
      <c r="L22" s="125" t="s">
        <v>81</v>
      </c>
      <c r="M22" s="125">
        <v>1720</v>
      </c>
      <c r="N22" s="270">
        <v>0</v>
      </c>
      <c r="O22" s="129">
        <f>SUM(Tabla911[[#This Row],[Gener]:[Desembre]])</f>
        <v>1720</v>
      </c>
    </row>
    <row r="23" spans="1:15" x14ac:dyDescent="0.3">
      <c r="A23" s="129">
        <v>21</v>
      </c>
      <c r="B23" s="132" t="s">
        <v>18</v>
      </c>
      <c r="C23" s="135"/>
      <c r="D23" s="124" t="s">
        <v>81</v>
      </c>
      <c r="E23" s="124" t="s">
        <v>81</v>
      </c>
      <c r="F23" s="125" t="s">
        <v>81</v>
      </c>
      <c r="G23" s="125" t="s">
        <v>81</v>
      </c>
      <c r="H23" s="125" t="s">
        <v>81</v>
      </c>
      <c r="I23" s="125" t="s">
        <v>81</v>
      </c>
      <c r="J23" s="125" t="s">
        <v>81</v>
      </c>
      <c r="K23" s="125" t="s">
        <v>81</v>
      </c>
      <c r="L23" s="125" t="s">
        <v>81</v>
      </c>
      <c r="M23" s="125" t="s">
        <v>81</v>
      </c>
      <c r="N23" s="270" t="s">
        <v>81</v>
      </c>
      <c r="O23" s="129">
        <f>SUM(Tabla911[[#This Row],[Gener]:[Desembre]])</f>
        <v>0</v>
      </c>
    </row>
    <row r="24" spans="1:15" x14ac:dyDescent="0.3">
      <c r="A24" s="129">
        <v>22</v>
      </c>
      <c r="B24" s="132" t="s">
        <v>19</v>
      </c>
      <c r="C24" s="135"/>
      <c r="D24" s="124" t="s">
        <v>81</v>
      </c>
      <c r="E24" s="124" t="s">
        <v>81</v>
      </c>
      <c r="F24" s="125" t="s">
        <v>81</v>
      </c>
      <c r="G24" s="125" t="s">
        <v>81</v>
      </c>
      <c r="H24" s="125" t="s">
        <v>81</v>
      </c>
      <c r="I24" s="125" t="s">
        <v>81</v>
      </c>
      <c r="J24" s="125" t="s">
        <v>81</v>
      </c>
      <c r="K24" s="125" t="s">
        <v>81</v>
      </c>
      <c r="L24" s="125" t="s">
        <v>81</v>
      </c>
      <c r="M24" s="125" t="s">
        <v>81</v>
      </c>
      <c r="N24" s="270" t="s">
        <v>81</v>
      </c>
      <c r="O24" s="129">
        <f>SUM(Tabla911[[#This Row],[Gener]:[Desembre]])</f>
        <v>0</v>
      </c>
    </row>
    <row r="25" spans="1:15" x14ac:dyDescent="0.3">
      <c r="A25" s="129">
        <v>23</v>
      </c>
      <c r="B25" s="132" t="s">
        <v>43</v>
      </c>
      <c r="C25" s="135"/>
      <c r="D25" s="124" t="s">
        <v>81</v>
      </c>
      <c r="E25" s="124" t="s">
        <v>81</v>
      </c>
      <c r="F25" s="125" t="s">
        <v>81</v>
      </c>
      <c r="G25" s="125" t="s">
        <v>81</v>
      </c>
      <c r="H25" s="125" t="s">
        <v>81</v>
      </c>
      <c r="I25" s="125" t="s">
        <v>81</v>
      </c>
      <c r="J25" s="125" t="s">
        <v>81</v>
      </c>
      <c r="K25" s="125" t="s">
        <v>81</v>
      </c>
      <c r="L25" s="125" t="s">
        <v>81</v>
      </c>
      <c r="M25" s="125" t="s">
        <v>81</v>
      </c>
      <c r="N25" s="270" t="s">
        <v>81</v>
      </c>
      <c r="O25" s="129">
        <f>SUM(Tabla911[[#This Row],[Gener]:[Desembre]])</f>
        <v>0</v>
      </c>
    </row>
    <row r="26" spans="1:15" x14ac:dyDescent="0.3">
      <c r="A26" s="129">
        <v>24</v>
      </c>
      <c r="B26" s="132" t="s">
        <v>44</v>
      </c>
      <c r="C26" s="135"/>
      <c r="D26" s="124" t="s">
        <v>81</v>
      </c>
      <c r="E26" s="124" t="s">
        <v>81</v>
      </c>
      <c r="F26" s="125" t="s">
        <v>81</v>
      </c>
      <c r="G26" s="125" t="s">
        <v>81</v>
      </c>
      <c r="H26" s="125" t="s">
        <v>81</v>
      </c>
      <c r="I26" s="125" t="s">
        <v>81</v>
      </c>
      <c r="J26" s="125" t="s">
        <v>81</v>
      </c>
      <c r="K26" s="125" t="s">
        <v>81</v>
      </c>
      <c r="L26" s="125" t="s">
        <v>81</v>
      </c>
      <c r="M26" s="125" t="s">
        <v>81</v>
      </c>
      <c r="N26" s="270" t="s">
        <v>81</v>
      </c>
      <c r="O26" s="129">
        <f>SUM(Tabla911[[#This Row],[Gener]:[Desembre]])</f>
        <v>0</v>
      </c>
    </row>
    <row r="27" spans="1:15" x14ac:dyDescent="0.3">
      <c r="A27" s="129">
        <v>25</v>
      </c>
      <c r="B27" s="132" t="s">
        <v>20</v>
      </c>
      <c r="C27" s="135"/>
      <c r="D27" s="124" t="s">
        <v>81</v>
      </c>
      <c r="E27" s="124" t="s">
        <v>81</v>
      </c>
      <c r="F27" s="125" t="s">
        <v>81</v>
      </c>
      <c r="G27" s="125" t="s">
        <v>81</v>
      </c>
      <c r="H27" s="125" t="s">
        <v>81</v>
      </c>
      <c r="I27" s="125" t="s">
        <v>81</v>
      </c>
      <c r="J27" s="125" t="s">
        <v>81</v>
      </c>
      <c r="K27" s="125" t="s">
        <v>81</v>
      </c>
      <c r="L27" s="125">
        <v>3660</v>
      </c>
      <c r="M27" s="125">
        <v>3320</v>
      </c>
      <c r="N27" s="270">
        <v>4360</v>
      </c>
      <c r="O27" s="129">
        <f>SUM(Tabla911[[#This Row],[Gener]:[Desembre]])</f>
        <v>11340</v>
      </c>
    </row>
    <row r="28" spans="1:15" x14ac:dyDescent="0.3">
      <c r="A28" s="129">
        <v>26</v>
      </c>
      <c r="B28" s="132" t="s">
        <v>45</v>
      </c>
      <c r="C28" s="135"/>
      <c r="D28" s="124" t="s">
        <v>81</v>
      </c>
      <c r="E28" s="124" t="s">
        <v>81</v>
      </c>
      <c r="F28" s="125" t="s">
        <v>81</v>
      </c>
      <c r="G28" s="125" t="s">
        <v>81</v>
      </c>
      <c r="H28" s="125" t="s">
        <v>81</v>
      </c>
      <c r="I28" s="125" t="s">
        <v>81</v>
      </c>
      <c r="J28" s="125" t="s">
        <v>81</v>
      </c>
      <c r="K28" s="125" t="s">
        <v>81</v>
      </c>
      <c r="L28" s="125" t="s">
        <v>81</v>
      </c>
      <c r="M28" s="125" t="s">
        <v>81</v>
      </c>
      <c r="N28" s="270" t="s">
        <v>81</v>
      </c>
      <c r="O28" s="129">
        <f>SUM(Tabla911[[#This Row],[Gener]:[Desembre]])</f>
        <v>0</v>
      </c>
    </row>
    <row r="29" spans="1:15" x14ac:dyDescent="0.3">
      <c r="A29" s="129">
        <v>27</v>
      </c>
      <c r="B29" s="132" t="s">
        <v>46</v>
      </c>
      <c r="C29" s="135"/>
      <c r="D29" s="124" t="s">
        <v>81</v>
      </c>
      <c r="E29" s="124" t="s">
        <v>81</v>
      </c>
      <c r="F29" s="125" t="s">
        <v>81</v>
      </c>
      <c r="G29" s="125" t="s">
        <v>81</v>
      </c>
      <c r="H29" s="125" t="s">
        <v>81</v>
      </c>
      <c r="I29" s="125" t="s">
        <v>81</v>
      </c>
      <c r="J29" s="125" t="s">
        <v>81</v>
      </c>
      <c r="K29" s="125" t="s">
        <v>81</v>
      </c>
      <c r="L29" s="125" t="s">
        <v>81</v>
      </c>
      <c r="M29" s="125" t="s">
        <v>81</v>
      </c>
      <c r="N29" s="270" t="s">
        <v>81</v>
      </c>
      <c r="O29" s="129">
        <f>SUM(Tabla911[[#This Row],[Gener]:[Desembre]])</f>
        <v>0</v>
      </c>
    </row>
    <row r="30" spans="1:15" x14ac:dyDescent="0.3">
      <c r="A30" s="129">
        <v>28</v>
      </c>
      <c r="B30" s="132" t="s">
        <v>47</v>
      </c>
      <c r="C30" s="135">
        <v>11260</v>
      </c>
      <c r="D30" s="124">
        <v>13980</v>
      </c>
      <c r="E30" s="124">
        <v>13420</v>
      </c>
      <c r="F30" s="125">
        <v>17480</v>
      </c>
      <c r="G30" s="125">
        <v>18420</v>
      </c>
      <c r="H30" s="125">
        <v>18320</v>
      </c>
      <c r="I30" s="125">
        <v>18240</v>
      </c>
      <c r="J30" s="125">
        <v>14960</v>
      </c>
      <c r="K30" s="125">
        <v>16820</v>
      </c>
      <c r="L30" s="125">
        <v>17860</v>
      </c>
      <c r="M30" s="125">
        <v>14035</v>
      </c>
      <c r="N30" s="279">
        <v>17835</v>
      </c>
      <c r="O30" s="198">
        <f>SUM(Tabla911[[#This Row],[Gener]:[Desembre]])</f>
        <v>192630</v>
      </c>
    </row>
    <row r="31" spans="1:15" x14ac:dyDescent="0.3">
      <c r="A31" s="129">
        <v>29</v>
      </c>
      <c r="B31" s="132" t="s">
        <v>48</v>
      </c>
      <c r="C31" s="135">
        <v>5000</v>
      </c>
      <c r="D31" s="124">
        <v>4480</v>
      </c>
      <c r="E31" s="124">
        <v>4620</v>
      </c>
      <c r="F31" s="125">
        <v>11120</v>
      </c>
      <c r="G31" s="125">
        <v>14000</v>
      </c>
      <c r="H31" s="125">
        <v>10640</v>
      </c>
      <c r="I31" s="125">
        <v>12200</v>
      </c>
      <c r="J31" s="125">
        <v>8260</v>
      </c>
      <c r="K31" s="125">
        <v>11220</v>
      </c>
      <c r="L31" s="125">
        <v>7760</v>
      </c>
      <c r="M31" s="125">
        <v>8400</v>
      </c>
      <c r="N31" s="270">
        <v>7220</v>
      </c>
      <c r="O31" s="129">
        <f>SUM(Tabla911[[#This Row],[Gener]:[Desembre]])</f>
        <v>104920</v>
      </c>
    </row>
    <row r="32" spans="1:15" x14ac:dyDescent="0.3">
      <c r="A32" s="129">
        <v>30</v>
      </c>
      <c r="B32" s="132" t="s">
        <v>50</v>
      </c>
      <c r="C32" s="135">
        <v>10940</v>
      </c>
      <c r="D32" s="124">
        <v>9360</v>
      </c>
      <c r="E32" s="124">
        <v>18820</v>
      </c>
      <c r="F32" s="125">
        <v>13580</v>
      </c>
      <c r="G32" s="125">
        <v>16715</v>
      </c>
      <c r="H32" s="125">
        <v>12120</v>
      </c>
      <c r="I32" s="125">
        <v>12080</v>
      </c>
      <c r="J32" s="125">
        <v>15080</v>
      </c>
      <c r="K32" s="125">
        <v>12260</v>
      </c>
      <c r="L32" s="125">
        <v>14480</v>
      </c>
      <c r="M32" s="125">
        <v>15390</v>
      </c>
      <c r="N32" s="279">
        <v>16240</v>
      </c>
      <c r="O32" s="198">
        <f>SUM(Tabla911[[#This Row],[Gener]:[Desembre]])</f>
        <v>167065</v>
      </c>
    </row>
    <row r="33" spans="1:15" x14ac:dyDescent="0.3">
      <c r="A33" s="129">
        <v>31</v>
      </c>
      <c r="B33" s="132" t="s">
        <v>51</v>
      </c>
      <c r="C33" s="135"/>
      <c r="D33" s="124" t="s">
        <v>81</v>
      </c>
      <c r="E33" s="124" t="s">
        <v>81</v>
      </c>
      <c r="F33" s="125" t="s">
        <v>81</v>
      </c>
      <c r="G33" s="125" t="s">
        <v>81</v>
      </c>
      <c r="H33" s="125" t="s">
        <v>81</v>
      </c>
      <c r="I33" s="125" t="s">
        <v>81</v>
      </c>
      <c r="J33" s="125" t="s">
        <v>81</v>
      </c>
      <c r="K33" s="125" t="s">
        <v>81</v>
      </c>
      <c r="L33" s="125" t="s">
        <v>81</v>
      </c>
      <c r="M33" s="125" t="s">
        <v>81</v>
      </c>
      <c r="N33" s="270" t="s">
        <v>81</v>
      </c>
      <c r="O33" s="129">
        <f>SUM(Tabla911[[#This Row],[Gener]:[Desembre]])</f>
        <v>0</v>
      </c>
    </row>
    <row r="34" spans="1:15" x14ac:dyDescent="0.3">
      <c r="A34" s="129">
        <v>32</v>
      </c>
      <c r="B34" s="132" t="s">
        <v>52</v>
      </c>
      <c r="C34" s="135">
        <v>12655</v>
      </c>
      <c r="D34" s="124">
        <v>13300</v>
      </c>
      <c r="E34" s="124">
        <v>12160</v>
      </c>
      <c r="F34" s="125">
        <v>17420</v>
      </c>
      <c r="G34" s="125">
        <v>20980</v>
      </c>
      <c r="H34" s="125">
        <v>18020</v>
      </c>
      <c r="I34" s="125">
        <v>12240</v>
      </c>
      <c r="J34" s="125">
        <v>16640</v>
      </c>
      <c r="K34" s="125">
        <v>16640</v>
      </c>
      <c r="L34" s="125">
        <v>16860</v>
      </c>
      <c r="M34" s="125">
        <v>15160</v>
      </c>
      <c r="N34" s="270">
        <v>17640</v>
      </c>
      <c r="O34" s="129">
        <f>SUM(Tabla911[[#This Row],[Gener]:[Desembre]])</f>
        <v>189715</v>
      </c>
    </row>
    <row r="35" spans="1:15" x14ac:dyDescent="0.3">
      <c r="A35" s="129">
        <v>33</v>
      </c>
      <c r="B35" s="132" t="s">
        <v>21</v>
      </c>
      <c r="C35" s="135"/>
      <c r="D35" s="124" t="s">
        <v>81</v>
      </c>
      <c r="E35" s="124" t="s">
        <v>81</v>
      </c>
      <c r="F35" s="125" t="s">
        <v>81</v>
      </c>
      <c r="G35" s="125" t="s">
        <v>81</v>
      </c>
      <c r="H35" s="125" t="s">
        <v>81</v>
      </c>
      <c r="I35" s="155" t="s">
        <v>81</v>
      </c>
      <c r="J35" s="155" t="s">
        <v>81</v>
      </c>
      <c r="K35" s="125" t="s">
        <v>81</v>
      </c>
      <c r="L35" s="125" t="s">
        <v>81</v>
      </c>
      <c r="M35" s="125" t="s">
        <v>81</v>
      </c>
      <c r="N35" s="270" t="s">
        <v>81</v>
      </c>
      <c r="O35" s="129">
        <f>SUM(Tabla911[[#This Row],[Gener]:[Desembre]])</f>
        <v>0</v>
      </c>
    </row>
    <row r="36" spans="1:15" x14ac:dyDescent="0.3">
      <c r="A36" s="129">
        <v>34</v>
      </c>
      <c r="B36" s="132" t="s">
        <v>22</v>
      </c>
      <c r="C36" s="135">
        <v>1580</v>
      </c>
      <c r="D36" s="124">
        <v>1680</v>
      </c>
      <c r="E36" s="124">
        <v>1880</v>
      </c>
      <c r="F36" s="125">
        <v>3320</v>
      </c>
      <c r="G36" s="125">
        <v>3900</v>
      </c>
      <c r="H36" s="125">
        <v>2840</v>
      </c>
      <c r="I36" s="125">
        <v>2840</v>
      </c>
      <c r="J36" s="125">
        <v>2960</v>
      </c>
      <c r="K36" s="125">
        <v>3360</v>
      </c>
      <c r="L36" s="125">
        <v>2920</v>
      </c>
      <c r="M36" s="125">
        <v>3260</v>
      </c>
      <c r="N36" s="270">
        <v>3320</v>
      </c>
      <c r="O36" s="129">
        <f>SUM(Tabla911[[#This Row],[Gener]:[Desembre]])</f>
        <v>33860</v>
      </c>
    </row>
    <row r="37" spans="1:15" x14ac:dyDescent="0.3">
      <c r="A37" s="129">
        <v>35</v>
      </c>
      <c r="B37" s="132" t="s">
        <v>23</v>
      </c>
      <c r="C37" s="135">
        <v>2980</v>
      </c>
      <c r="D37" s="124">
        <v>5080</v>
      </c>
      <c r="E37" s="124">
        <v>7835</v>
      </c>
      <c r="F37" s="125">
        <v>10250</v>
      </c>
      <c r="G37" s="125">
        <v>10380</v>
      </c>
      <c r="H37" s="125">
        <v>11040</v>
      </c>
      <c r="I37" s="125">
        <v>11650</v>
      </c>
      <c r="J37" s="125">
        <v>9060</v>
      </c>
      <c r="K37" s="125">
        <v>10190</v>
      </c>
      <c r="L37" s="125">
        <v>9200</v>
      </c>
      <c r="M37" s="125">
        <v>9460</v>
      </c>
      <c r="N37" s="270">
        <v>12390</v>
      </c>
      <c r="O37" s="129">
        <f>SUM(Tabla911[[#This Row],[Gener]:[Desembre]])</f>
        <v>109515</v>
      </c>
    </row>
    <row r="38" spans="1:15" x14ac:dyDescent="0.3">
      <c r="A38" s="129">
        <v>36</v>
      </c>
      <c r="B38" s="132" t="s">
        <v>24</v>
      </c>
      <c r="C38" s="135"/>
      <c r="D38" s="124" t="s">
        <v>81</v>
      </c>
      <c r="E38" s="124" t="s">
        <v>81</v>
      </c>
      <c r="F38" s="125" t="s">
        <v>81</v>
      </c>
      <c r="G38" s="125" t="s">
        <v>81</v>
      </c>
      <c r="H38" s="125" t="s">
        <v>81</v>
      </c>
      <c r="I38" s="125" t="s">
        <v>81</v>
      </c>
      <c r="J38" s="125" t="s">
        <v>81</v>
      </c>
      <c r="K38" s="125" t="s">
        <v>81</v>
      </c>
      <c r="L38" s="125" t="s">
        <v>81</v>
      </c>
      <c r="M38" s="125" t="s">
        <v>81</v>
      </c>
      <c r="N38" s="270" t="s">
        <v>81</v>
      </c>
      <c r="O38" s="129">
        <f>SUM(Tabla911[[#This Row],[Gener]:[Desembre]])</f>
        <v>0</v>
      </c>
    </row>
    <row r="39" spans="1:15" x14ac:dyDescent="0.3">
      <c r="A39" s="129">
        <v>37</v>
      </c>
      <c r="B39" s="132" t="s">
        <v>25</v>
      </c>
      <c r="C39" s="135">
        <v>4795</v>
      </c>
      <c r="D39" s="124">
        <v>8050</v>
      </c>
      <c r="E39" s="124">
        <v>12480</v>
      </c>
      <c r="F39" s="125">
        <v>9900</v>
      </c>
      <c r="G39" s="125">
        <v>16440</v>
      </c>
      <c r="H39" s="125">
        <v>12540</v>
      </c>
      <c r="I39" s="125">
        <v>8680</v>
      </c>
      <c r="J39" s="125">
        <v>9600</v>
      </c>
      <c r="K39" s="125">
        <v>8040</v>
      </c>
      <c r="L39" s="125">
        <v>12995</v>
      </c>
      <c r="M39" s="125">
        <v>13520</v>
      </c>
      <c r="N39" s="279">
        <v>14335</v>
      </c>
      <c r="O39" s="198">
        <f>SUM(Tabla911[[#This Row],[Gener]:[Desembre]])</f>
        <v>131375</v>
      </c>
    </row>
    <row r="40" spans="1:15" x14ac:dyDescent="0.3">
      <c r="A40" s="129">
        <v>38</v>
      </c>
      <c r="B40" s="132" t="s">
        <v>5</v>
      </c>
      <c r="C40" s="135"/>
      <c r="D40" s="124" t="s">
        <v>81</v>
      </c>
      <c r="E40" s="124" t="s">
        <v>81</v>
      </c>
      <c r="F40" s="125" t="s">
        <v>81</v>
      </c>
      <c r="G40" s="125" t="s">
        <v>81</v>
      </c>
      <c r="H40" s="125" t="s">
        <v>81</v>
      </c>
      <c r="I40" s="125" t="s">
        <v>81</v>
      </c>
      <c r="J40" s="125" t="s">
        <v>81</v>
      </c>
      <c r="K40" s="125" t="s">
        <v>81</v>
      </c>
      <c r="L40" s="125" t="s">
        <v>81</v>
      </c>
      <c r="M40" s="125" t="s">
        <v>81</v>
      </c>
      <c r="N40" s="270" t="s">
        <v>81</v>
      </c>
      <c r="O40" s="129">
        <f>SUM(Tabla911[[#This Row],[Gener]:[Desembre]])</f>
        <v>0</v>
      </c>
    </row>
    <row r="41" spans="1:15" x14ac:dyDescent="0.3">
      <c r="A41" s="129">
        <v>39</v>
      </c>
      <c r="B41" s="132" t="s">
        <v>6</v>
      </c>
      <c r="C41" s="135"/>
      <c r="D41" s="124" t="s">
        <v>81</v>
      </c>
      <c r="E41" s="124" t="s">
        <v>81</v>
      </c>
      <c r="F41" s="125" t="s">
        <v>81</v>
      </c>
      <c r="G41" s="125" t="s">
        <v>81</v>
      </c>
      <c r="H41" s="125" t="s">
        <v>81</v>
      </c>
      <c r="I41" s="125" t="s">
        <v>81</v>
      </c>
      <c r="J41" s="125" t="s">
        <v>81</v>
      </c>
      <c r="K41" s="125" t="s">
        <v>81</v>
      </c>
      <c r="L41" s="125" t="s">
        <v>81</v>
      </c>
      <c r="M41" s="125" t="s">
        <v>81</v>
      </c>
      <c r="N41" s="270" t="s">
        <v>81</v>
      </c>
      <c r="O41" s="129">
        <f>SUM(Tabla911[[#This Row],[Gener]:[Desembre]])</f>
        <v>0</v>
      </c>
    </row>
    <row r="42" spans="1:15" x14ac:dyDescent="0.3">
      <c r="A42" s="129">
        <v>40</v>
      </c>
      <c r="B42" s="132" t="s">
        <v>8</v>
      </c>
      <c r="C42" s="135"/>
      <c r="D42" s="124" t="s">
        <v>81</v>
      </c>
      <c r="E42" s="124" t="s">
        <v>81</v>
      </c>
      <c r="F42" s="125" t="s">
        <v>81</v>
      </c>
      <c r="G42" s="125" t="s">
        <v>81</v>
      </c>
      <c r="H42" s="125" t="s">
        <v>81</v>
      </c>
      <c r="I42" s="125" t="s">
        <v>81</v>
      </c>
      <c r="J42" s="125" t="s">
        <v>81</v>
      </c>
      <c r="K42" s="125" t="s">
        <v>81</v>
      </c>
      <c r="L42" s="125" t="s">
        <v>81</v>
      </c>
      <c r="M42" s="125" t="s">
        <v>81</v>
      </c>
      <c r="N42" s="270" t="s">
        <v>81</v>
      </c>
      <c r="O42" s="129">
        <f>SUM(Tabla911[[#This Row],[Gener]:[Desembre]])</f>
        <v>0</v>
      </c>
    </row>
    <row r="43" spans="1:15" x14ac:dyDescent="0.3">
      <c r="A43" s="129">
        <v>41</v>
      </c>
      <c r="B43" s="132" t="s">
        <v>49</v>
      </c>
      <c r="C43" s="135"/>
      <c r="D43" s="124" t="s">
        <v>81</v>
      </c>
      <c r="E43" s="124" t="s">
        <v>81</v>
      </c>
      <c r="F43" s="125" t="s">
        <v>81</v>
      </c>
      <c r="G43" s="125" t="s">
        <v>81</v>
      </c>
      <c r="H43" s="125" t="s">
        <v>81</v>
      </c>
      <c r="I43" s="125" t="s">
        <v>81</v>
      </c>
      <c r="J43" s="125" t="s">
        <v>81</v>
      </c>
      <c r="K43" s="125" t="s">
        <v>81</v>
      </c>
      <c r="L43" s="125" t="s">
        <v>81</v>
      </c>
      <c r="M43" s="125" t="s">
        <v>81</v>
      </c>
      <c r="N43" s="270" t="s">
        <v>81</v>
      </c>
      <c r="O43" s="129"/>
    </row>
    <row r="44" spans="1:15" x14ac:dyDescent="0.3">
      <c r="A44" s="129">
        <v>7</v>
      </c>
      <c r="B44" s="132" t="s">
        <v>82</v>
      </c>
      <c r="C44" s="135"/>
      <c r="D44" s="124"/>
      <c r="E44" s="124"/>
      <c r="F44" s="125"/>
      <c r="G44" s="125" t="s">
        <v>81</v>
      </c>
      <c r="H44" s="125" t="s">
        <v>81</v>
      </c>
      <c r="I44" s="125" t="s">
        <v>81</v>
      </c>
      <c r="J44" s="125" t="s">
        <v>81</v>
      </c>
      <c r="K44" s="125" t="s">
        <v>81</v>
      </c>
      <c r="L44" s="125" t="s">
        <v>81</v>
      </c>
      <c r="M44" s="125" t="s">
        <v>81</v>
      </c>
      <c r="N44" s="270" t="s">
        <v>81</v>
      </c>
      <c r="O44" s="129"/>
    </row>
    <row r="45" spans="1:15" ht="15" thickBot="1" x14ac:dyDescent="0.35">
      <c r="A45" s="72">
        <v>43</v>
      </c>
      <c r="B45" s="133" t="s">
        <v>83</v>
      </c>
      <c r="C45" s="136"/>
      <c r="D45" s="126"/>
      <c r="E45" s="126"/>
      <c r="F45" s="127"/>
      <c r="G45" s="127" t="s">
        <v>81</v>
      </c>
      <c r="H45" s="127" t="s">
        <v>81</v>
      </c>
      <c r="I45" s="127">
        <v>6900</v>
      </c>
      <c r="J45" s="127">
        <v>9660.0000000000018</v>
      </c>
      <c r="K45" s="127">
        <v>12240</v>
      </c>
      <c r="L45" s="127">
        <v>8200</v>
      </c>
      <c r="M45" s="127">
        <v>8520</v>
      </c>
      <c r="N45" s="271">
        <v>8660</v>
      </c>
      <c r="O45" s="130">
        <f>SUM(Tabla911[[#This Row],[Gener]:[Desembre]])</f>
        <v>54180</v>
      </c>
    </row>
    <row r="46" spans="1:15" s="51" customFormat="1" ht="15" thickBot="1" x14ac:dyDescent="0.35">
      <c r="A46" s="197"/>
      <c r="B46" s="194" t="s">
        <v>74</v>
      </c>
      <c r="C46" s="120">
        <f t="shared" ref="C46:N46" si="0">SUBTOTAL(109,C4:C45)</f>
        <v>91930</v>
      </c>
      <c r="D46" s="121">
        <f t="shared" si="0"/>
        <v>99130</v>
      </c>
      <c r="E46" s="121">
        <f t="shared" si="0"/>
        <v>121075</v>
      </c>
      <c r="F46" s="121">
        <f t="shared" si="0"/>
        <v>149180</v>
      </c>
      <c r="G46" s="121">
        <f t="shared" si="0"/>
        <v>171995</v>
      </c>
      <c r="H46" s="121">
        <f t="shared" si="0"/>
        <v>147460</v>
      </c>
      <c r="I46" s="121">
        <f t="shared" si="0"/>
        <v>148870</v>
      </c>
      <c r="J46" s="121">
        <f t="shared" si="0"/>
        <v>120340</v>
      </c>
      <c r="K46" s="121">
        <f t="shared" si="0"/>
        <v>143530</v>
      </c>
      <c r="L46" s="121">
        <f t="shared" si="0"/>
        <v>151835</v>
      </c>
      <c r="M46" s="121">
        <f t="shared" si="0"/>
        <v>138265</v>
      </c>
      <c r="N46" s="285">
        <f t="shared" si="0"/>
        <v>155140</v>
      </c>
      <c r="O46" s="95">
        <f>SUBTOTAL(109,O4:O45)</f>
        <v>1638750</v>
      </c>
    </row>
    <row r="47" spans="1:15" ht="15" thickBot="1" x14ac:dyDescent="0.35">
      <c r="A47" s="198"/>
      <c r="B47" s="195" t="s">
        <v>70</v>
      </c>
      <c r="C47" s="25">
        <v>62960</v>
      </c>
      <c r="D47" s="26">
        <v>58760</v>
      </c>
      <c r="E47" s="26">
        <v>59970</v>
      </c>
      <c r="F47" s="26">
        <v>91480</v>
      </c>
      <c r="G47" s="26">
        <v>95600</v>
      </c>
      <c r="H47" s="26">
        <v>97120</v>
      </c>
      <c r="I47" s="26">
        <v>107080</v>
      </c>
      <c r="J47" s="26">
        <v>77980</v>
      </c>
      <c r="K47" s="26">
        <v>114260</v>
      </c>
      <c r="L47" s="26">
        <v>114460</v>
      </c>
      <c r="M47" s="26">
        <v>109440</v>
      </c>
      <c r="N47" s="27">
        <v>116610</v>
      </c>
      <c r="O47" s="28">
        <f>SUM(Tabla911[[#This Row],[Gener]:[Desembre]])</f>
        <v>1105720</v>
      </c>
    </row>
    <row r="48" spans="1:15" ht="15" thickBot="1" x14ac:dyDescent="0.35">
      <c r="A48" s="199"/>
      <c r="B48" s="196" t="s">
        <v>58</v>
      </c>
      <c r="C48" s="104">
        <f t="shared" ref="C48:O48" si="1">(C46/C47)-1</f>
        <v>0.46013341804320196</v>
      </c>
      <c r="D48" s="105">
        <f t="shared" si="1"/>
        <v>0.68703199455411834</v>
      </c>
      <c r="E48" s="105">
        <f t="shared" si="1"/>
        <v>1.0189261297315326</v>
      </c>
      <c r="F48" s="105">
        <f t="shared" si="1"/>
        <v>0.63073895933537383</v>
      </c>
      <c r="G48" s="105">
        <f t="shared" si="1"/>
        <v>0.79911087866108788</v>
      </c>
      <c r="H48" s="105">
        <f t="shared" si="1"/>
        <v>0.51832784184514002</v>
      </c>
      <c r="I48" s="105">
        <f t="shared" si="1"/>
        <v>0.3902689577885694</v>
      </c>
      <c r="J48" s="105">
        <f t="shared" si="1"/>
        <v>0.54321620928443193</v>
      </c>
      <c r="K48" s="105">
        <f t="shared" si="1"/>
        <v>0.25617013828111324</v>
      </c>
      <c r="L48" s="105">
        <f t="shared" si="1"/>
        <v>0.32653328673772486</v>
      </c>
      <c r="M48" s="105">
        <f t="shared" si="1"/>
        <v>0.26338633040935666</v>
      </c>
      <c r="N48" s="286">
        <f t="shared" si="1"/>
        <v>0.33041763142097591</v>
      </c>
      <c r="O48" s="238">
        <f t="shared" si="1"/>
        <v>0.4820659841551207</v>
      </c>
    </row>
    <row r="49" spans="2:16" x14ac:dyDescent="0.3">
      <c r="B49" s="14" t="s">
        <v>69</v>
      </c>
    </row>
    <row r="53" spans="2:16" x14ac:dyDescent="0.3">
      <c r="P53" s="54"/>
    </row>
  </sheetData>
  <sheetProtection sheet="1" objects="1" scenarios="1"/>
  <pageMargins left="0.70866141732283472" right="0.70866141732283472" top="0.62" bottom="0.6" header="0.19685039370078741" footer="0.31496062992125984"/>
  <pageSetup paperSize="9" scale="75" orientation="landscape" r:id="rId1"/>
  <headerFooter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drawing r:id="rId2"/>
  <legacyDrawingHF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52"/>
  <sheetViews>
    <sheetView showZeros="0" zoomScale="90" zoomScaleNormal="90" workbookViewId="0">
      <selection activeCell="L21" sqref="L21"/>
    </sheetView>
  </sheetViews>
  <sheetFormatPr baseColWidth="10" defaultColWidth="11.5546875" defaultRowHeight="14.4" x14ac:dyDescent="0.3"/>
  <cols>
    <col min="1" max="1" width="8.6640625" style="56" customWidth="1"/>
    <col min="2" max="2" width="41.33203125" style="56" bestFit="1" customWidth="1"/>
    <col min="3" max="14" width="11.6640625" style="59" customWidth="1"/>
    <col min="15" max="15" width="11.33203125" style="60" customWidth="1"/>
    <col min="16" max="1021" width="17" style="56" customWidth="1"/>
    <col min="1022" max="16384" width="11.5546875" style="56"/>
  </cols>
  <sheetData>
    <row r="1" spans="1:18" ht="15.6" x14ac:dyDescent="0.3">
      <c r="B1" s="55" t="s">
        <v>80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220"/>
      <c r="O1" s="57"/>
    </row>
    <row r="2" spans="1:18" ht="15" thickBot="1" x14ac:dyDescent="0.35"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220"/>
      <c r="O2" s="57"/>
    </row>
    <row r="3" spans="1:18" ht="15" thickBot="1" x14ac:dyDescent="0.35">
      <c r="A3" s="141" t="s">
        <v>59</v>
      </c>
      <c r="B3" s="98" t="s">
        <v>57</v>
      </c>
      <c r="C3" s="144" t="s">
        <v>26</v>
      </c>
      <c r="D3" s="137" t="s">
        <v>27</v>
      </c>
      <c r="E3" s="137" t="s">
        <v>28</v>
      </c>
      <c r="F3" s="137" t="s">
        <v>29</v>
      </c>
      <c r="G3" s="137" t="s">
        <v>30</v>
      </c>
      <c r="H3" s="137" t="s">
        <v>31</v>
      </c>
      <c r="I3" s="137" t="s">
        <v>32</v>
      </c>
      <c r="J3" s="137" t="s">
        <v>33</v>
      </c>
      <c r="K3" s="137" t="s">
        <v>34</v>
      </c>
      <c r="L3" s="212" t="s">
        <v>35</v>
      </c>
      <c r="M3" s="137" t="s">
        <v>36</v>
      </c>
      <c r="N3" s="213" t="s">
        <v>37</v>
      </c>
      <c r="O3" s="99" t="s">
        <v>38</v>
      </c>
    </row>
    <row r="4" spans="1:18" x14ac:dyDescent="0.3">
      <c r="A4" s="142">
        <v>1</v>
      </c>
      <c r="B4" s="148" t="s">
        <v>39</v>
      </c>
      <c r="C4" s="145">
        <v>11400</v>
      </c>
      <c r="D4" s="138">
        <v>7620</v>
      </c>
      <c r="E4" s="138">
        <v>7740</v>
      </c>
      <c r="F4" s="138">
        <v>8060</v>
      </c>
      <c r="G4" s="138">
        <v>11200</v>
      </c>
      <c r="H4" s="138">
        <v>11360</v>
      </c>
      <c r="I4" s="138">
        <v>12420</v>
      </c>
      <c r="J4" s="138">
        <v>8880</v>
      </c>
      <c r="K4" s="138">
        <v>7760</v>
      </c>
      <c r="L4" s="211">
        <v>12820</v>
      </c>
      <c r="M4" s="138">
        <v>8120</v>
      </c>
      <c r="N4" s="52">
        <v>9720</v>
      </c>
      <c r="O4" s="272">
        <f>SUM(Tabla91112[[#This Row],[Gener]:[Desembre]])</f>
        <v>117100</v>
      </c>
      <c r="Q4" s="190"/>
      <c r="R4" s="191"/>
    </row>
    <row r="5" spans="1:18" x14ac:dyDescent="0.3">
      <c r="A5" s="143">
        <v>2</v>
      </c>
      <c r="B5" s="149" t="s">
        <v>0</v>
      </c>
      <c r="C5" s="146"/>
      <c r="D5" s="139" t="s">
        <v>81</v>
      </c>
      <c r="E5" s="139" t="s">
        <v>81</v>
      </c>
      <c r="F5" s="139" t="s">
        <v>81</v>
      </c>
      <c r="G5" s="139" t="s">
        <v>81</v>
      </c>
      <c r="H5" s="139" t="s">
        <v>81</v>
      </c>
      <c r="I5" s="139" t="s">
        <v>81</v>
      </c>
      <c r="J5" s="139" t="s">
        <v>81</v>
      </c>
      <c r="K5" s="139" t="s">
        <v>81</v>
      </c>
      <c r="L5" s="139">
        <v>3460</v>
      </c>
      <c r="M5" s="139">
        <v>8040</v>
      </c>
      <c r="N5" s="214">
        <v>7460</v>
      </c>
      <c r="O5" s="274">
        <f>SUM(Tabla91112[[#This Row],[Gener]:[Desembre]])</f>
        <v>18960</v>
      </c>
      <c r="Q5" s="190"/>
      <c r="R5" s="191"/>
    </row>
    <row r="6" spans="1:18" x14ac:dyDescent="0.3">
      <c r="A6" s="143">
        <v>3</v>
      </c>
      <c r="B6" s="149" t="s">
        <v>1</v>
      </c>
      <c r="C6" s="146"/>
      <c r="D6" s="139" t="s">
        <v>81</v>
      </c>
      <c r="E6" s="139" t="s">
        <v>81</v>
      </c>
      <c r="F6" s="139" t="s">
        <v>81</v>
      </c>
      <c r="G6" s="139" t="s">
        <v>81</v>
      </c>
      <c r="H6" s="139" t="s">
        <v>81</v>
      </c>
      <c r="I6" s="139" t="s">
        <v>81</v>
      </c>
      <c r="J6" s="139" t="s">
        <v>81</v>
      </c>
      <c r="K6" s="139" t="s">
        <v>81</v>
      </c>
      <c r="L6" s="139" t="s">
        <v>81</v>
      </c>
      <c r="M6" s="139" t="s">
        <v>81</v>
      </c>
      <c r="N6" s="214" t="s">
        <v>81</v>
      </c>
      <c r="O6" s="274">
        <f>SUM(Tabla91112[[#This Row],[Gener]:[Desembre]])</f>
        <v>0</v>
      </c>
      <c r="Q6" s="190"/>
      <c r="R6" s="191"/>
    </row>
    <row r="7" spans="1:18" x14ac:dyDescent="0.3">
      <c r="A7" s="143">
        <v>4</v>
      </c>
      <c r="B7" s="149" t="s">
        <v>2</v>
      </c>
      <c r="C7" s="146"/>
      <c r="D7" s="139" t="s">
        <v>81</v>
      </c>
      <c r="E7" s="139" t="s">
        <v>81</v>
      </c>
      <c r="F7" s="139" t="s">
        <v>81</v>
      </c>
      <c r="G7" s="139" t="s">
        <v>81</v>
      </c>
      <c r="H7" s="139" t="s">
        <v>81</v>
      </c>
      <c r="I7" s="139" t="s">
        <v>81</v>
      </c>
      <c r="J7" s="139" t="s">
        <v>81</v>
      </c>
      <c r="K7" s="139" t="s">
        <v>81</v>
      </c>
      <c r="L7" s="139" t="s">
        <v>81</v>
      </c>
      <c r="M7" s="139" t="s">
        <v>81</v>
      </c>
      <c r="N7" s="214" t="s">
        <v>81</v>
      </c>
      <c r="O7" s="274">
        <f>SUM(Tabla91112[[#This Row],[Gener]:[Desembre]])</f>
        <v>0</v>
      </c>
      <c r="Q7" s="190"/>
      <c r="R7" s="191"/>
    </row>
    <row r="8" spans="1:18" x14ac:dyDescent="0.3">
      <c r="A8" s="143">
        <v>5</v>
      </c>
      <c r="B8" s="149" t="s">
        <v>3</v>
      </c>
      <c r="C8" s="146"/>
      <c r="D8" s="139" t="s">
        <v>81</v>
      </c>
      <c r="E8" s="139" t="s">
        <v>81</v>
      </c>
      <c r="F8" s="139" t="s">
        <v>81</v>
      </c>
      <c r="G8" s="139" t="s">
        <v>81</v>
      </c>
      <c r="H8" s="139" t="s">
        <v>81</v>
      </c>
      <c r="I8" s="139" t="s">
        <v>81</v>
      </c>
      <c r="J8" s="139" t="s">
        <v>81</v>
      </c>
      <c r="K8" s="139" t="s">
        <v>81</v>
      </c>
      <c r="L8" s="139" t="s">
        <v>81</v>
      </c>
      <c r="M8" s="139" t="s">
        <v>81</v>
      </c>
      <c r="N8" s="214" t="s">
        <v>81</v>
      </c>
      <c r="O8" s="274">
        <f>SUM(Tabla91112[[#This Row],[Gener]:[Desembre]])</f>
        <v>0</v>
      </c>
      <c r="Q8" s="190"/>
      <c r="R8" s="191"/>
    </row>
    <row r="9" spans="1:18" x14ac:dyDescent="0.3">
      <c r="A9" s="143">
        <v>6</v>
      </c>
      <c r="B9" s="149" t="s">
        <v>4</v>
      </c>
      <c r="C9" s="146">
        <v>9600</v>
      </c>
      <c r="D9" s="139">
        <v>8400</v>
      </c>
      <c r="E9" s="139">
        <v>9740</v>
      </c>
      <c r="F9" s="139">
        <v>10960</v>
      </c>
      <c r="G9" s="139">
        <v>6520</v>
      </c>
      <c r="H9" s="139">
        <v>7280</v>
      </c>
      <c r="I9" s="139">
        <v>11340</v>
      </c>
      <c r="J9" s="139">
        <v>8800</v>
      </c>
      <c r="K9" s="139">
        <v>8620</v>
      </c>
      <c r="L9" s="139">
        <v>8960</v>
      </c>
      <c r="M9" s="139">
        <v>11880</v>
      </c>
      <c r="N9" s="273">
        <v>9320</v>
      </c>
      <c r="O9" s="275">
        <f>SUM(Tabla91112[[#This Row],[Gener]:[Desembre]])</f>
        <v>111420</v>
      </c>
      <c r="Q9" s="193"/>
    </row>
    <row r="10" spans="1:18" x14ac:dyDescent="0.3">
      <c r="A10" s="143">
        <v>8</v>
      </c>
      <c r="B10" s="149" t="s">
        <v>7</v>
      </c>
      <c r="C10" s="146"/>
      <c r="D10" s="139" t="s">
        <v>81</v>
      </c>
      <c r="E10" s="139" t="s">
        <v>81</v>
      </c>
      <c r="F10" s="139" t="s">
        <v>81</v>
      </c>
      <c r="G10" s="139" t="s">
        <v>81</v>
      </c>
      <c r="H10" s="139" t="s">
        <v>81</v>
      </c>
      <c r="I10" s="139" t="s">
        <v>81</v>
      </c>
      <c r="J10" s="139" t="s">
        <v>81</v>
      </c>
      <c r="K10" s="139" t="s">
        <v>81</v>
      </c>
      <c r="L10" s="139" t="s">
        <v>81</v>
      </c>
      <c r="M10" s="139" t="s">
        <v>81</v>
      </c>
      <c r="N10" s="214" t="s">
        <v>81</v>
      </c>
      <c r="O10" s="274">
        <f>SUM(Tabla91112[[#This Row],[Gener]:[Desembre]])</f>
        <v>0</v>
      </c>
    </row>
    <row r="11" spans="1:18" x14ac:dyDescent="0.3">
      <c r="A11" s="143">
        <v>9</v>
      </c>
      <c r="B11" s="149" t="s">
        <v>40</v>
      </c>
      <c r="C11" s="146"/>
      <c r="D11" s="139" t="s">
        <v>81</v>
      </c>
      <c r="E11" s="139" t="s">
        <v>81</v>
      </c>
      <c r="F11" s="139" t="s">
        <v>81</v>
      </c>
      <c r="G11" s="139" t="s">
        <v>81</v>
      </c>
      <c r="H11" s="139" t="s">
        <v>81</v>
      </c>
      <c r="I11" s="139" t="s">
        <v>81</v>
      </c>
      <c r="J11" s="139" t="s">
        <v>81</v>
      </c>
      <c r="K11" s="139" t="s">
        <v>81</v>
      </c>
      <c r="L11" s="139" t="s">
        <v>81</v>
      </c>
      <c r="M11" s="139" t="s">
        <v>81</v>
      </c>
      <c r="N11" s="214" t="s">
        <v>81</v>
      </c>
      <c r="O11" s="274">
        <f>SUM(Tabla91112[[#This Row],[Gener]:[Desembre]])</f>
        <v>0</v>
      </c>
    </row>
    <row r="12" spans="1:18" x14ac:dyDescent="0.3">
      <c r="A12" s="143">
        <v>10</v>
      </c>
      <c r="B12" s="149" t="s">
        <v>41</v>
      </c>
      <c r="C12" s="146"/>
      <c r="D12" s="139" t="s">
        <v>81</v>
      </c>
      <c r="E12" s="139" t="s">
        <v>81</v>
      </c>
      <c r="F12" s="139" t="s">
        <v>81</v>
      </c>
      <c r="G12" s="139" t="s">
        <v>81</v>
      </c>
      <c r="H12" s="139" t="s">
        <v>81</v>
      </c>
      <c r="I12" s="139" t="s">
        <v>81</v>
      </c>
      <c r="J12" s="139" t="s">
        <v>81</v>
      </c>
      <c r="K12" s="139">
        <v>12940</v>
      </c>
      <c r="L12" s="139">
        <v>8660</v>
      </c>
      <c r="M12" s="139">
        <v>9640</v>
      </c>
      <c r="N12" s="214">
        <v>7960</v>
      </c>
      <c r="O12" s="274">
        <f>SUM(Tabla91112[[#This Row],[Gener]:[Desembre]])</f>
        <v>39200</v>
      </c>
    </row>
    <row r="13" spans="1:18" x14ac:dyDescent="0.3">
      <c r="A13" s="143">
        <v>11</v>
      </c>
      <c r="B13" s="149" t="s">
        <v>9</v>
      </c>
      <c r="C13" s="146"/>
      <c r="D13" s="139" t="s">
        <v>81</v>
      </c>
      <c r="E13" s="139" t="s">
        <v>81</v>
      </c>
      <c r="F13" s="139" t="s">
        <v>81</v>
      </c>
      <c r="G13" s="139" t="s">
        <v>81</v>
      </c>
      <c r="H13" s="139" t="s">
        <v>81</v>
      </c>
      <c r="I13" s="139" t="s">
        <v>81</v>
      </c>
      <c r="J13" s="139" t="s">
        <v>81</v>
      </c>
      <c r="K13" s="139" t="s">
        <v>81</v>
      </c>
      <c r="L13" s="139" t="s">
        <v>81</v>
      </c>
      <c r="M13" s="139" t="s">
        <v>81</v>
      </c>
      <c r="N13" s="214" t="s">
        <v>81</v>
      </c>
      <c r="O13" s="277">
        <f>SUM(Tabla91112[[#This Row],[Gener]:[Desembre]])</f>
        <v>0</v>
      </c>
    </row>
    <row r="14" spans="1:18" x14ac:dyDescent="0.3">
      <c r="A14" s="143">
        <v>12</v>
      </c>
      <c r="B14" s="149" t="s">
        <v>10</v>
      </c>
      <c r="C14" s="146">
        <v>540</v>
      </c>
      <c r="D14" s="139">
        <v>3960</v>
      </c>
      <c r="E14" s="139">
        <v>3220</v>
      </c>
      <c r="F14" s="139">
        <v>6660</v>
      </c>
      <c r="G14" s="139">
        <v>5720</v>
      </c>
      <c r="H14" s="139">
        <v>4940</v>
      </c>
      <c r="I14" s="139">
        <v>8740</v>
      </c>
      <c r="J14" s="139">
        <v>3720</v>
      </c>
      <c r="K14" s="139">
        <v>5340</v>
      </c>
      <c r="L14" s="139">
        <v>980</v>
      </c>
      <c r="M14" s="139">
        <v>3220</v>
      </c>
      <c r="N14" s="214">
        <v>2940</v>
      </c>
      <c r="O14" s="274">
        <f>SUM(Tabla91112[[#This Row],[Gener]:[Desembre]])</f>
        <v>49980</v>
      </c>
    </row>
    <row r="15" spans="1:18" x14ac:dyDescent="0.3">
      <c r="A15" s="143">
        <v>13</v>
      </c>
      <c r="B15" s="149" t="s">
        <v>42</v>
      </c>
      <c r="C15" s="146"/>
      <c r="D15" s="139" t="s">
        <v>81</v>
      </c>
      <c r="E15" s="139" t="s">
        <v>81</v>
      </c>
      <c r="F15" s="139" t="s">
        <v>81</v>
      </c>
      <c r="G15" s="139" t="s">
        <v>81</v>
      </c>
      <c r="H15" s="139" t="s">
        <v>81</v>
      </c>
      <c r="I15" s="139" t="s">
        <v>81</v>
      </c>
      <c r="J15" s="139" t="s">
        <v>81</v>
      </c>
      <c r="K15" s="139" t="s">
        <v>81</v>
      </c>
      <c r="L15" s="139" t="s">
        <v>81</v>
      </c>
      <c r="M15" s="139" t="s">
        <v>81</v>
      </c>
      <c r="N15" s="214" t="s">
        <v>81</v>
      </c>
      <c r="O15" s="274">
        <f>SUM(Tabla91112[[#This Row],[Gener]:[Desembre]])</f>
        <v>0</v>
      </c>
    </row>
    <row r="16" spans="1:18" x14ac:dyDescent="0.3">
      <c r="A16" s="143">
        <v>14</v>
      </c>
      <c r="B16" s="149" t="s">
        <v>11</v>
      </c>
      <c r="C16" s="146"/>
      <c r="D16" s="139" t="s">
        <v>81</v>
      </c>
      <c r="E16" s="139" t="s">
        <v>81</v>
      </c>
      <c r="F16" s="139" t="s">
        <v>81</v>
      </c>
      <c r="G16" s="139" t="s">
        <v>81</v>
      </c>
      <c r="H16" s="139" t="s">
        <v>81</v>
      </c>
      <c r="I16" s="139" t="s">
        <v>81</v>
      </c>
      <c r="J16" s="139" t="s">
        <v>81</v>
      </c>
      <c r="K16" s="139" t="s">
        <v>81</v>
      </c>
      <c r="L16" s="139" t="s">
        <v>81</v>
      </c>
      <c r="M16" s="139" t="s">
        <v>81</v>
      </c>
      <c r="N16" s="214" t="s">
        <v>81</v>
      </c>
      <c r="O16" s="274">
        <f>SUM(Tabla91112[[#This Row],[Gener]:[Desembre]])</f>
        <v>0</v>
      </c>
    </row>
    <row r="17" spans="1:15" x14ac:dyDescent="0.3">
      <c r="A17" s="143">
        <v>15</v>
      </c>
      <c r="B17" s="149" t="s">
        <v>12</v>
      </c>
      <c r="C17" s="146"/>
      <c r="D17" s="139" t="s">
        <v>81</v>
      </c>
      <c r="E17" s="139" t="s">
        <v>81</v>
      </c>
      <c r="F17" s="139" t="s">
        <v>81</v>
      </c>
      <c r="G17" s="139" t="s">
        <v>81</v>
      </c>
      <c r="H17" s="139" t="s">
        <v>81</v>
      </c>
      <c r="I17" s="139" t="s">
        <v>81</v>
      </c>
      <c r="J17" s="139" t="s">
        <v>81</v>
      </c>
      <c r="K17" s="139" t="s">
        <v>81</v>
      </c>
      <c r="L17" s="139" t="s">
        <v>81</v>
      </c>
      <c r="M17" s="139" t="s">
        <v>81</v>
      </c>
      <c r="N17" s="214" t="s">
        <v>81</v>
      </c>
      <c r="O17" s="274">
        <f>SUM(Tabla91112[[#This Row],[Gener]:[Desembre]])</f>
        <v>0</v>
      </c>
    </row>
    <row r="18" spans="1:15" x14ac:dyDescent="0.3">
      <c r="A18" s="143">
        <v>16</v>
      </c>
      <c r="B18" s="149" t="s">
        <v>13</v>
      </c>
      <c r="C18" s="146"/>
      <c r="D18" s="139" t="s">
        <v>81</v>
      </c>
      <c r="E18" s="139" t="s">
        <v>81</v>
      </c>
      <c r="F18" s="139" t="s">
        <v>81</v>
      </c>
      <c r="G18" s="139" t="s">
        <v>81</v>
      </c>
      <c r="H18" s="139" t="s">
        <v>81</v>
      </c>
      <c r="I18" s="139" t="s">
        <v>81</v>
      </c>
      <c r="J18" s="139" t="s">
        <v>81</v>
      </c>
      <c r="K18" s="139" t="s">
        <v>81</v>
      </c>
      <c r="L18" s="139" t="s">
        <v>81</v>
      </c>
      <c r="M18" s="139" t="s">
        <v>81</v>
      </c>
      <c r="N18" s="214" t="s">
        <v>81</v>
      </c>
      <c r="O18" s="274">
        <f>SUM(Tabla91112[[#This Row],[Gener]:[Desembre]])</f>
        <v>0</v>
      </c>
    </row>
    <row r="19" spans="1:15" x14ac:dyDescent="0.3">
      <c r="A19" s="143">
        <v>17</v>
      </c>
      <c r="B19" s="149" t="s">
        <v>14</v>
      </c>
      <c r="C19" s="146"/>
      <c r="D19" s="139" t="s">
        <v>81</v>
      </c>
      <c r="E19" s="139" t="s">
        <v>81</v>
      </c>
      <c r="F19" s="139" t="s">
        <v>81</v>
      </c>
      <c r="G19" s="139" t="s">
        <v>81</v>
      </c>
      <c r="H19" s="139" t="s">
        <v>81</v>
      </c>
      <c r="I19" s="139" t="s">
        <v>81</v>
      </c>
      <c r="J19" s="139" t="s">
        <v>81</v>
      </c>
      <c r="K19" s="139" t="s">
        <v>81</v>
      </c>
      <c r="L19" s="139" t="s">
        <v>81</v>
      </c>
      <c r="M19" s="139" t="s">
        <v>81</v>
      </c>
      <c r="N19" s="214" t="s">
        <v>81</v>
      </c>
      <c r="O19" s="274">
        <f>SUM(Tabla91112[[#This Row],[Gener]:[Desembre]])</f>
        <v>0</v>
      </c>
    </row>
    <row r="20" spans="1:15" x14ac:dyDescent="0.3">
      <c r="A20" s="143">
        <v>18</v>
      </c>
      <c r="B20" s="149" t="s">
        <v>15</v>
      </c>
      <c r="C20" s="146"/>
      <c r="D20" s="139" t="s">
        <v>81</v>
      </c>
      <c r="E20" s="139" t="s">
        <v>81</v>
      </c>
      <c r="F20" s="139" t="s">
        <v>81</v>
      </c>
      <c r="G20" s="139" t="s">
        <v>81</v>
      </c>
      <c r="H20" s="139" t="s">
        <v>81</v>
      </c>
      <c r="I20" s="139" t="s">
        <v>81</v>
      </c>
      <c r="J20" s="139" t="s">
        <v>81</v>
      </c>
      <c r="K20" s="139" t="s">
        <v>81</v>
      </c>
      <c r="L20" s="139" t="s">
        <v>81</v>
      </c>
      <c r="M20" s="139" t="s">
        <v>81</v>
      </c>
      <c r="N20" s="214" t="s">
        <v>81</v>
      </c>
      <c r="O20" s="274">
        <f>SUM(Tabla91112[[#This Row],[Gener]:[Desembre]])</f>
        <v>0</v>
      </c>
    </row>
    <row r="21" spans="1:15" x14ac:dyDescent="0.3">
      <c r="A21" s="143">
        <v>19</v>
      </c>
      <c r="B21" s="149" t="s">
        <v>16</v>
      </c>
      <c r="C21" s="146"/>
      <c r="D21" s="139" t="s">
        <v>81</v>
      </c>
      <c r="E21" s="139" t="s">
        <v>81</v>
      </c>
      <c r="F21" s="139" t="s">
        <v>81</v>
      </c>
      <c r="G21" s="139" t="s">
        <v>81</v>
      </c>
      <c r="H21" s="139" t="s">
        <v>81</v>
      </c>
      <c r="I21" s="139" t="s">
        <v>81</v>
      </c>
      <c r="J21" s="139" t="s">
        <v>81</v>
      </c>
      <c r="K21" s="139" t="s">
        <v>81</v>
      </c>
      <c r="L21" s="139" t="s">
        <v>81</v>
      </c>
      <c r="M21" s="139" t="s">
        <v>81</v>
      </c>
      <c r="N21" s="214" t="s">
        <v>81</v>
      </c>
      <c r="O21" s="274">
        <f>SUM(Tabla91112[[#This Row],[Gener]:[Desembre]])</f>
        <v>0</v>
      </c>
    </row>
    <row r="22" spans="1:15" x14ac:dyDescent="0.3">
      <c r="A22" s="143">
        <v>20</v>
      </c>
      <c r="B22" s="149" t="s">
        <v>17</v>
      </c>
      <c r="C22" s="146"/>
      <c r="D22" s="139" t="s">
        <v>81</v>
      </c>
      <c r="E22" s="139">
        <v>14980</v>
      </c>
      <c r="F22" s="139">
        <v>23800</v>
      </c>
      <c r="G22" s="139">
        <v>25760</v>
      </c>
      <c r="H22" s="139">
        <v>23940</v>
      </c>
      <c r="I22" s="139">
        <v>24480</v>
      </c>
      <c r="J22" s="139">
        <v>18920</v>
      </c>
      <c r="K22" s="139">
        <v>22540</v>
      </c>
      <c r="L22" s="139">
        <v>19260</v>
      </c>
      <c r="M22" s="139">
        <v>16920</v>
      </c>
      <c r="N22" s="214">
        <v>15620</v>
      </c>
      <c r="O22" s="274">
        <f>SUM(Tabla91112[[#This Row],[Gener]:[Desembre]])</f>
        <v>206220</v>
      </c>
    </row>
    <row r="23" spans="1:15" x14ac:dyDescent="0.3">
      <c r="A23" s="143">
        <v>21</v>
      </c>
      <c r="B23" s="149" t="s">
        <v>18</v>
      </c>
      <c r="C23" s="146"/>
      <c r="D23" s="139" t="s">
        <v>81</v>
      </c>
      <c r="E23" s="139" t="s">
        <v>81</v>
      </c>
      <c r="F23" s="139" t="s">
        <v>81</v>
      </c>
      <c r="G23" s="139" t="s">
        <v>81</v>
      </c>
      <c r="H23" s="139" t="s">
        <v>81</v>
      </c>
      <c r="I23" s="139" t="s">
        <v>81</v>
      </c>
      <c r="J23" s="139" t="s">
        <v>81</v>
      </c>
      <c r="K23" s="139" t="s">
        <v>81</v>
      </c>
      <c r="L23" s="139" t="s">
        <v>81</v>
      </c>
      <c r="M23" s="139" t="s">
        <v>81</v>
      </c>
      <c r="N23" s="214" t="s">
        <v>81</v>
      </c>
      <c r="O23" s="274">
        <f>SUM(Tabla91112[[#This Row],[Gener]:[Desembre]])</f>
        <v>0</v>
      </c>
    </row>
    <row r="24" spans="1:15" x14ac:dyDescent="0.3">
      <c r="A24" s="143">
        <v>22</v>
      </c>
      <c r="B24" s="149" t="s">
        <v>19</v>
      </c>
      <c r="C24" s="146"/>
      <c r="D24" s="139" t="s">
        <v>81</v>
      </c>
      <c r="E24" s="139" t="s">
        <v>81</v>
      </c>
      <c r="F24" s="139" t="s">
        <v>81</v>
      </c>
      <c r="G24" s="139" t="s">
        <v>81</v>
      </c>
      <c r="H24" s="139" t="s">
        <v>81</v>
      </c>
      <c r="I24" s="139" t="s">
        <v>81</v>
      </c>
      <c r="J24" s="139" t="s">
        <v>81</v>
      </c>
      <c r="K24" s="139" t="s">
        <v>81</v>
      </c>
      <c r="L24" s="139" t="s">
        <v>81</v>
      </c>
      <c r="M24" s="139" t="s">
        <v>81</v>
      </c>
      <c r="N24" s="214" t="s">
        <v>81</v>
      </c>
      <c r="O24" s="274">
        <f>SUM(Tabla91112[[#This Row],[Gener]:[Desembre]])</f>
        <v>0</v>
      </c>
    </row>
    <row r="25" spans="1:15" x14ac:dyDescent="0.3">
      <c r="A25" s="143">
        <v>23</v>
      </c>
      <c r="B25" s="149" t="s">
        <v>43</v>
      </c>
      <c r="C25" s="146"/>
      <c r="D25" s="139" t="s">
        <v>81</v>
      </c>
      <c r="E25" s="139" t="s">
        <v>81</v>
      </c>
      <c r="F25" s="139" t="s">
        <v>81</v>
      </c>
      <c r="G25" s="139" t="s">
        <v>81</v>
      </c>
      <c r="H25" s="139" t="s">
        <v>81</v>
      </c>
      <c r="I25" s="139" t="s">
        <v>81</v>
      </c>
      <c r="J25" s="139" t="s">
        <v>81</v>
      </c>
      <c r="K25" s="139" t="s">
        <v>81</v>
      </c>
      <c r="L25" s="139" t="s">
        <v>81</v>
      </c>
      <c r="M25" s="139" t="s">
        <v>81</v>
      </c>
      <c r="N25" s="214" t="s">
        <v>81</v>
      </c>
      <c r="O25" s="274">
        <f>SUM(Tabla91112[[#This Row],[Gener]:[Desembre]])</f>
        <v>0</v>
      </c>
    </row>
    <row r="26" spans="1:15" x14ac:dyDescent="0.3">
      <c r="A26" s="143">
        <v>24</v>
      </c>
      <c r="B26" s="149" t="s">
        <v>44</v>
      </c>
      <c r="C26" s="146">
        <v>4500</v>
      </c>
      <c r="D26" s="139">
        <v>2640</v>
      </c>
      <c r="E26" s="139">
        <v>2560</v>
      </c>
      <c r="F26" s="139">
        <v>5340</v>
      </c>
      <c r="G26" s="139">
        <v>5120</v>
      </c>
      <c r="H26" s="139">
        <v>3480</v>
      </c>
      <c r="I26" s="139">
        <v>4580</v>
      </c>
      <c r="J26" s="139">
        <v>5580</v>
      </c>
      <c r="K26" s="139">
        <v>5600</v>
      </c>
      <c r="L26" s="139">
        <v>4340</v>
      </c>
      <c r="M26" s="139">
        <v>2880</v>
      </c>
      <c r="N26" s="52">
        <v>2580</v>
      </c>
      <c r="O26" s="198">
        <f>SUM(Tabla91112[[#This Row],[Gener]:[Desembre]])</f>
        <v>49200</v>
      </c>
    </row>
    <row r="27" spans="1:15" x14ac:dyDescent="0.3">
      <c r="A27" s="143">
        <v>25</v>
      </c>
      <c r="B27" s="149" t="s">
        <v>20</v>
      </c>
      <c r="C27" s="146"/>
      <c r="D27" s="139" t="s">
        <v>81</v>
      </c>
      <c r="E27" s="139" t="s">
        <v>81</v>
      </c>
      <c r="F27" s="139" t="s">
        <v>81</v>
      </c>
      <c r="G27" s="139" t="s">
        <v>81</v>
      </c>
      <c r="H27" s="139" t="s">
        <v>81</v>
      </c>
      <c r="I27" s="139" t="s">
        <v>81</v>
      </c>
      <c r="J27" s="139" t="s">
        <v>81</v>
      </c>
      <c r="K27" s="139">
        <v>12360</v>
      </c>
      <c r="L27" s="139">
        <v>9260</v>
      </c>
      <c r="M27" s="139">
        <v>9560</v>
      </c>
      <c r="N27" s="214">
        <v>8740</v>
      </c>
      <c r="O27" s="274">
        <f>SUM(Tabla91112[[#This Row],[Gener]:[Desembre]])</f>
        <v>39920</v>
      </c>
    </row>
    <row r="28" spans="1:15" x14ac:dyDescent="0.3">
      <c r="A28" s="143">
        <v>26</v>
      </c>
      <c r="B28" s="149" t="s">
        <v>45</v>
      </c>
      <c r="C28" s="146"/>
      <c r="D28" s="139" t="s">
        <v>81</v>
      </c>
      <c r="E28" s="139" t="s">
        <v>81</v>
      </c>
      <c r="F28" s="139" t="s">
        <v>81</v>
      </c>
      <c r="G28" s="139" t="s">
        <v>81</v>
      </c>
      <c r="H28" s="139" t="s">
        <v>81</v>
      </c>
      <c r="I28" s="139" t="s">
        <v>81</v>
      </c>
      <c r="J28" s="139" t="s">
        <v>81</v>
      </c>
      <c r="K28" s="139" t="s">
        <v>81</v>
      </c>
      <c r="L28" s="139" t="s">
        <v>81</v>
      </c>
      <c r="M28" s="139" t="s">
        <v>81</v>
      </c>
      <c r="N28" s="214" t="s">
        <v>81</v>
      </c>
      <c r="O28" s="274">
        <f>SUM(Tabla91112[[#This Row],[Gener]:[Desembre]])</f>
        <v>0</v>
      </c>
    </row>
    <row r="29" spans="1:15" x14ac:dyDescent="0.3">
      <c r="A29" s="143">
        <v>27</v>
      </c>
      <c r="B29" s="149" t="s">
        <v>46</v>
      </c>
      <c r="C29" s="146"/>
      <c r="D29" s="139" t="s">
        <v>81</v>
      </c>
      <c r="E29" s="139" t="s">
        <v>81</v>
      </c>
      <c r="F29" s="139" t="s">
        <v>81</v>
      </c>
      <c r="G29" s="139" t="s">
        <v>81</v>
      </c>
      <c r="H29" s="139" t="s">
        <v>81</v>
      </c>
      <c r="I29" s="139" t="s">
        <v>81</v>
      </c>
      <c r="J29" s="139" t="s">
        <v>81</v>
      </c>
      <c r="K29" s="139" t="s">
        <v>81</v>
      </c>
      <c r="L29" s="139" t="s">
        <v>81</v>
      </c>
      <c r="M29" s="139" t="s">
        <v>81</v>
      </c>
      <c r="N29" s="214" t="s">
        <v>81</v>
      </c>
      <c r="O29" s="274">
        <f>SUM(Tabla91112[[#This Row],[Gener]:[Desembre]])</f>
        <v>0</v>
      </c>
    </row>
    <row r="30" spans="1:15" x14ac:dyDescent="0.3">
      <c r="A30" s="143">
        <v>28</v>
      </c>
      <c r="B30" s="149" t="s">
        <v>47</v>
      </c>
      <c r="C30" s="146"/>
      <c r="D30" s="139" t="s">
        <v>81</v>
      </c>
      <c r="E30" s="139" t="s">
        <v>81</v>
      </c>
      <c r="F30" s="139" t="s">
        <v>81</v>
      </c>
      <c r="G30" s="139" t="s">
        <v>81</v>
      </c>
      <c r="H30" s="139" t="s">
        <v>81</v>
      </c>
      <c r="I30" s="139" t="s">
        <v>81</v>
      </c>
      <c r="J30" s="139" t="s">
        <v>81</v>
      </c>
      <c r="K30" s="139" t="s">
        <v>81</v>
      </c>
      <c r="L30" s="139" t="s">
        <v>81</v>
      </c>
      <c r="M30" s="139" t="s">
        <v>81</v>
      </c>
      <c r="N30" s="214" t="s">
        <v>81</v>
      </c>
      <c r="O30" s="274">
        <f>SUM(Tabla91112[[#This Row],[Gener]:[Desembre]])</f>
        <v>0</v>
      </c>
    </row>
    <row r="31" spans="1:15" x14ac:dyDescent="0.3">
      <c r="A31" s="143">
        <v>29</v>
      </c>
      <c r="B31" s="149" t="s">
        <v>48</v>
      </c>
      <c r="C31" s="146"/>
      <c r="D31" s="139" t="s">
        <v>81</v>
      </c>
      <c r="E31" s="139" t="s">
        <v>81</v>
      </c>
      <c r="F31" s="139" t="s">
        <v>81</v>
      </c>
      <c r="G31" s="139" t="s">
        <v>81</v>
      </c>
      <c r="H31" s="139" t="s">
        <v>81</v>
      </c>
      <c r="I31" s="139" t="s">
        <v>81</v>
      </c>
      <c r="J31" s="139" t="s">
        <v>81</v>
      </c>
      <c r="K31" s="139" t="s">
        <v>81</v>
      </c>
      <c r="L31" s="139" t="s">
        <v>81</v>
      </c>
      <c r="M31" s="139" t="s">
        <v>81</v>
      </c>
      <c r="N31" s="214" t="s">
        <v>81</v>
      </c>
      <c r="O31" s="274">
        <f>SUM(Tabla91112[[#This Row],[Gener]:[Desembre]])</f>
        <v>0</v>
      </c>
    </row>
    <row r="32" spans="1:15" x14ac:dyDescent="0.3">
      <c r="A32" s="143">
        <v>30</v>
      </c>
      <c r="B32" s="149" t="s">
        <v>50</v>
      </c>
      <c r="C32" s="146"/>
      <c r="D32" s="139" t="s">
        <v>81</v>
      </c>
      <c r="E32" s="139" t="s">
        <v>81</v>
      </c>
      <c r="F32" s="139" t="s">
        <v>81</v>
      </c>
      <c r="G32" s="139" t="s">
        <v>81</v>
      </c>
      <c r="H32" s="139" t="s">
        <v>81</v>
      </c>
      <c r="I32" s="139" t="s">
        <v>81</v>
      </c>
      <c r="J32" s="139" t="s">
        <v>81</v>
      </c>
      <c r="K32" s="139" t="s">
        <v>81</v>
      </c>
      <c r="L32" s="139" t="s">
        <v>81</v>
      </c>
      <c r="M32" s="139" t="s">
        <v>81</v>
      </c>
      <c r="N32" s="214" t="s">
        <v>81</v>
      </c>
      <c r="O32" s="274">
        <f>SUM(Tabla91112[[#This Row],[Gener]:[Desembre]])</f>
        <v>0</v>
      </c>
    </row>
    <row r="33" spans="1:15" x14ac:dyDescent="0.3">
      <c r="A33" s="143">
        <v>31</v>
      </c>
      <c r="B33" s="149" t="s">
        <v>51</v>
      </c>
      <c r="C33" s="146"/>
      <c r="D33" s="139" t="s">
        <v>81</v>
      </c>
      <c r="E33" s="139" t="s">
        <v>81</v>
      </c>
      <c r="F33" s="139" t="s">
        <v>81</v>
      </c>
      <c r="G33" s="139" t="s">
        <v>81</v>
      </c>
      <c r="H33" s="139" t="s">
        <v>81</v>
      </c>
      <c r="I33" s="139" t="s">
        <v>81</v>
      </c>
      <c r="J33" s="139" t="s">
        <v>81</v>
      </c>
      <c r="K33" s="139" t="s">
        <v>81</v>
      </c>
      <c r="L33" s="139" t="s">
        <v>81</v>
      </c>
      <c r="M33" s="139" t="s">
        <v>81</v>
      </c>
      <c r="N33" s="214" t="s">
        <v>81</v>
      </c>
      <c r="O33" s="274">
        <f>SUM(Tabla91112[[#This Row],[Gener]:[Desembre]])</f>
        <v>0</v>
      </c>
    </row>
    <row r="34" spans="1:15" x14ac:dyDescent="0.3">
      <c r="A34" s="143">
        <v>32</v>
      </c>
      <c r="B34" s="149" t="s">
        <v>52</v>
      </c>
      <c r="C34" s="146">
        <v>6480</v>
      </c>
      <c r="D34" s="139">
        <v>8000</v>
      </c>
      <c r="E34" s="139">
        <v>6340</v>
      </c>
      <c r="F34" s="139">
        <v>7520</v>
      </c>
      <c r="G34" s="139">
        <v>9300</v>
      </c>
      <c r="H34" s="139">
        <v>5240</v>
      </c>
      <c r="I34" s="139">
        <v>8400</v>
      </c>
      <c r="J34" s="139">
        <v>5660</v>
      </c>
      <c r="K34" s="139">
        <v>7040</v>
      </c>
      <c r="L34" s="139">
        <v>6720</v>
      </c>
      <c r="M34" s="139">
        <v>9200</v>
      </c>
      <c r="N34" s="214">
        <v>7200</v>
      </c>
      <c r="O34" s="274">
        <f>SUM(Tabla91112[[#This Row],[Gener]:[Desembre]])</f>
        <v>87100</v>
      </c>
    </row>
    <row r="35" spans="1:15" x14ac:dyDescent="0.3">
      <c r="A35" s="143">
        <v>33</v>
      </c>
      <c r="B35" s="149" t="s">
        <v>21</v>
      </c>
      <c r="C35" s="146"/>
      <c r="D35" s="139" t="s">
        <v>81</v>
      </c>
      <c r="E35" s="139" t="s">
        <v>81</v>
      </c>
      <c r="F35" s="139" t="s">
        <v>81</v>
      </c>
      <c r="G35" s="139" t="s">
        <v>81</v>
      </c>
      <c r="H35" s="139" t="s">
        <v>81</v>
      </c>
      <c r="I35" s="139" t="s">
        <v>81</v>
      </c>
      <c r="J35" s="139" t="s">
        <v>81</v>
      </c>
      <c r="K35" s="139" t="s">
        <v>81</v>
      </c>
      <c r="L35" s="139" t="s">
        <v>81</v>
      </c>
      <c r="M35" s="139" t="s">
        <v>81</v>
      </c>
      <c r="N35" s="214" t="s">
        <v>81</v>
      </c>
      <c r="O35" s="274">
        <f>SUM(Tabla91112[[#This Row],[Gener]:[Desembre]])</f>
        <v>0</v>
      </c>
    </row>
    <row r="36" spans="1:15" x14ac:dyDescent="0.3">
      <c r="A36" s="143">
        <v>34</v>
      </c>
      <c r="B36" s="149" t="s">
        <v>22</v>
      </c>
      <c r="C36" s="146">
        <v>4240</v>
      </c>
      <c r="D36" s="139">
        <v>2200</v>
      </c>
      <c r="E36" s="139">
        <v>3200</v>
      </c>
      <c r="F36" s="139">
        <v>4460</v>
      </c>
      <c r="G36" s="139">
        <v>3560</v>
      </c>
      <c r="H36" s="139">
        <v>3800</v>
      </c>
      <c r="I36" s="139">
        <v>3360</v>
      </c>
      <c r="J36" s="139">
        <v>3360</v>
      </c>
      <c r="K36" s="139">
        <v>5240</v>
      </c>
      <c r="L36" s="139">
        <v>4040</v>
      </c>
      <c r="M36" s="139">
        <v>3600</v>
      </c>
      <c r="N36" s="52">
        <v>3080</v>
      </c>
      <c r="O36" s="198">
        <f>SUM(Tabla91112[[#This Row],[Gener]:[Desembre]])</f>
        <v>44140</v>
      </c>
    </row>
    <row r="37" spans="1:15" x14ac:dyDescent="0.3">
      <c r="A37" s="143">
        <v>35</v>
      </c>
      <c r="B37" s="149" t="s">
        <v>23</v>
      </c>
      <c r="C37" s="146"/>
      <c r="D37" s="139" t="s">
        <v>81</v>
      </c>
      <c r="E37" s="139" t="s">
        <v>81</v>
      </c>
      <c r="F37" s="139" t="s">
        <v>81</v>
      </c>
      <c r="G37" s="139" t="s">
        <v>81</v>
      </c>
      <c r="H37" s="139" t="s">
        <v>81</v>
      </c>
      <c r="I37" s="139" t="s">
        <v>81</v>
      </c>
      <c r="J37" s="139" t="s">
        <v>81</v>
      </c>
      <c r="K37" s="139" t="s">
        <v>81</v>
      </c>
      <c r="L37" s="139" t="s">
        <v>81</v>
      </c>
      <c r="M37" s="139" t="s">
        <v>81</v>
      </c>
      <c r="N37" s="214" t="s">
        <v>81</v>
      </c>
      <c r="O37" s="274">
        <f>SUM(Tabla91112[[#This Row],[Gener]:[Desembre]])</f>
        <v>0</v>
      </c>
    </row>
    <row r="38" spans="1:15" x14ac:dyDescent="0.3">
      <c r="A38" s="143">
        <v>36</v>
      </c>
      <c r="B38" s="149" t="s">
        <v>24</v>
      </c>
      <c r="C38" s="146"/>
      <c r="D38" s="139" t="s">
        <v>81</v>
      </c>
      <c r="E38" s="139" t="s">
        <v>81</v>
      </c>
      <c r="F38" s="139" t="s">
        <v>81</v>
      </c>
      <c r="G38" s="139" t="s">
        <v>81</v>
      </c>
      <c r="H38" s="139" t="s">
        <v>81</v>
      </c>
      <c r="I38" s="139" t="s">
        <v>81</v>
      </c>
      <c r="J38" s="139" t="s">
        <v>81</v>
      </c>
      <c r="K38" s="139" t="s">
        <v>81</v>
      </c>
      <c r="L38" s="139" t="s">
        <v>81</v>
      </c>
      <c r="M38" s="139" t="s">
        <v>81</v>
      </c>
      <c r="N38" s="214" t="s">
        <v>81</v>
      </c>
      <c r="O38" s="274">
        <f>SUM(Tabla91112[[#This Row],[Gener]:[Desembre]])</f>
        <v>0</v>
      </c>
    </row>
    <row r="39" spans="1:15" x14ac:dyDescent="0.3">
      <c r="A39" s="143">
        <v>37</v>
      </c>
      <c r="B39" s="149" t="s">
        <v>25</v>
      </c>
      <c r="C39" s="146"/>
      <c r="D39" s="139" t="s">
        <v>81</v>
      </c>
      <c r="E39" s="139" t="s">
        <v>81</v>
      </c>
      <c r="F39" s="139" t="s">
        <v>81</v>
      </c>
      <c r="G39" s="139" t="s">
        <v>81</v>
      </c>
      <c r="H39" s="139" t="s">
        <v>81</v>
      </c>
      <c r="I39" s="139" t="s">
        <v>81</v>
      </c>
      <c r="J39" s="156" t="s">
        <v>81</v>
      </c>
      <c r="K39" s="139" t="s">
        <v>81</v>
      </c>
      <c r="L39" s="139" t="s">
        <v>81</v>
      </c>
      <c r="M39" s="139" t="s">
        <v>81</v>
      </c>
      <c r="N39" s="214" t="s">
        <v>81</v>
      </c>
      <c r="O39" s="274">
        <f>SUM(Tabla91112[[#This Row],[Gener]:[Desembre]])</f>
        <v>0</v>
      </c>
    </row>
    <row r="40" spans="1:15" x14ac:dyDescent="0.3">
      <c r="A40" s="143">
        <v>38</v>
      </c>
      <c r="B40" s="149" t="s">
        <v>5</v>
      </c>
      <c r="C40" s="146"/>
      <c r="D40" s="139" t="s">
        <v>81</v>
      </c>
      <c r="E40" s="139" t="s">
        <v>81</v>
      </c>
      <c r="F40" s="139" t="s">
        <v>81</v>
      </c>
      <c r="G40" s="139" t="s">
        <v>81</v>
      </c>
      <c r="H40" s="139" t="s">
        <v>81</v>
      </c>
      <c r="I40" s="139" t="s">
        <v>81</v>
      </c>
      <c r="J40" s="139" t="s">
        <v>81</v>
      </c>
      <c r="K40" s="139" t="s">
        <v>81</v>
      </c>
      <c r="L40" s="139" t="s">
        <v>81</v>
      </c>
      <c r="M40" s="139" t="s">
        <v>81</v>
      </c>
      <c r="N40" s="214" t="s">
        <v>81</v>
      </c>
      <c r="O40" s="274">
        <f>SUM(Tabla91112[[#This Row],[Gener]:[Desembre]])</f>
        <v>0</v>
      </c>
    </row>
    <row r="41" spans="1:15" x14ac:dyDescent="0.3">
      <c r="A41" s="143">
        <v>39</v>
      </c>
      <c r="B41" s="149" t="s">
        <v>6</v>
      </c>
      <c r="C41" s="146"/>
      <c r="D41" s="139" t="s">
        <v>81</v>
      </c>
      <c r="E41" s="139" t="s">
        <v>81</v>
      </c>
      <c r="F41" s="139" t="s">
        <v>81</v>
      </c>
      <c r="G41" s="139" t="s">
        <v>81</v>
      </c>
      <c r="H41" s="139" t="s">
        <v>81</v>
      </c>
      <c r="I41" s="139" t="s">
        <v>81</v>
      </c>
      <c r="J41" s="139" t="s">
        <v>81</v>
      </c>
      <c r="K41" s="139" t="s">
        <v>81</v>
      </c>
      <c r="L41" s="139" t="s">
        <v>81</v>
      </c>
      <c r="M41" s="139" t="s">
        <v>81</v>
      </c>
      <c r="N41" s="214" t="s">
        <v>81</v>
      </c>
      <c r="O41" s="274">
        <f>SUM(Tabla91112[[#This Row],[Gener]:[Desembre]])</f>
        <v>0</v>
      </c>
    </row>
    <row r="42" spans="1:15" x14ac:dyDescent="0.3">
      <c r="A42" s="143">
        <v>40</v>
      </c>
      <c r="B42" s="149" t="s">
        <v>8</v>
      </c>
      <c r="C42" s="146"/>
      <c r="D42" s="139" t="s">
        <v>81</v>
      </c>
      <c r="E42" s="139" t="s">
        <v>81</v>
      </c>
      <c r="F42" s="139" t="s">
        <v>81</v>
      </c>
      <c r="G42" s="139" t="s">
        <v>81</v>
      </c>
      <c r="H42" s="139" t="s">
        <v>81</v>
      </c>
      <c r="I42" s="139" t="s">
        <v>81</v>
      </c>
      <c r="J42" s="139" t="s">
        <v>81</v>
      </c>
      <c r="K42" s="139" t="s">
        <v>81</v>
      </c>
      <c r="L42" s="139" t="s">
        <v>81</v>
      </c>
      <c r="M42" s="139" t="s">
        <v>81</v>
      </c>
      <c r="N42" s="214" t="s">
        <v>81</v>
      </c>
      <c r="O42" s="274">
        <f>SUM(Tabla91112[[#This Row],[Gener]:[Desembre]])</f>
        <v>0</v>
      </c>
    </row>
    <row r="43" spans="1:15" x14ac:dyDescent="0.3">
      <c r="A43" s="143">
        <v>41</v>
      </c>
      <c r="B43" s="149" t="s">
        <v>49</v>
      </c>
      <c r="C43" s="146"/>
      <c r="D43" s="139" t="s">
        <v>81</v>
      </c>
      <c r="E43" s="139" t="s">
        <v>81</v>
      </c>
      <c r="F43" s="139" t="s">
        <v>81</v>
      </c>
      <c r="G43" s="139" t="s">
        <v>81</v>
      </c>
      <c r="H43" s="139" t="s">
        <v>81</v>
      </c>
      <c r="I43" s="139" t="s">
        <v>81</v>
      </c>
      <c r="J43" s="139" t="s">
        <v>81</v>
      </c>
      <c r="K43" s="139" t="s">
        <v>81</v>
      </c>
      <c r="L43" s="139" t="s">
        <v>81</v>
      </c>
      <c r="M43" s="139" t="s">
        <v>81</v>
      </c>
      <c r="N43" s="214" t="s">
        <v>81</v>
      </c>
      <c r="O43" s="274"/>
    </row>
    <row r="44" spans="1:15" x14ac:dyDescent="0.3">
      <c r="A44" s="143">
        <v>7</v>
      </c>
      <c r="B44" s="149" t="s">
        <v>82</v>
      </c>
      <c r="C44" s="146"/>
      <c r="D44" s="139"/>
      <c r="E44" s="139"/>
      <c r="F44" s="139"/>
      <c r="G44" s="139" t="s">
        <v>81</v>
      </c>
      <c r="H44" s="139" t="s">
        <v>81</v>
      </c>
      <c r="I44" s="139" t="s">
        <v>81</v>
      </c>
      <c r="J44" s="139" t="s">
        <v>81</v>
      </c>
      <c r="K44" s="139" t="s">
        <v>81</v>
      </c>
      <c r="L44" s="139" t="s">
        <v>81</v>
      </c>
      <c r="M44" s="139" t="s">
        <v>81</v>
      </c>
      <c r="N44" s="214" t="s">
        <v>81</v>
      </c>
      <c r="O44" s="274"/>
    </row>
    <row r="45" spans="1:15" s="57" customFormat="1" ht="15" thickBot="1" x14ac:dyDescent="0.35">
      <c r="A45" s="72">
        <v>43</v>
      </c>
      <c r="B45" s="149" t="s">
        <v>83</v>
      </c>
      <c r="C45" s="147"/>
      <c r="D45" s="140"/>
      <c r="E45" s="140"/>
      <c r="F45" s="140"/>
      <c r="G45" s="140">
        <v>4160</v>
      </c>
      <c r="H45" s="140">
        <v>0</v>
      </c>
      <c r="I45" s="140">
        <v>2120</v>
      </c>
      <c r="J45" s="140">
        <v>2180</v>
      </c>
      <c r="K45" s="140">
        <v>0</v>
      </c>
      <c r="L45" s="139">
        <v>0</v>
      </c>
      <c r="M45" s="140">
        <v>0</v>
      </c>
      <c r="N45" s="215">
        <v>0</v>
      </c>
      <c r="O45" s="276">
        <f>SUM(Tabla91112[[#This Row],[Gener]:[Desembre]])</f>
        <v>8460</v>
      </c>
    </row>
    <row r="46" spans="1:15" ht="15" thickBot="1" x14ac:dyDescent="0.35">
      <c r="A46" s="200"/>
      <c r="B46" s="100" t="s">
        <v>74</v>
      </c>
      <c r="C46" s="101">
        <f>SUBTOTAL(109,C4:C45)</f>
        <v>36760</v>
      </c>
      <c r="D46" s="102">
        <f>SUBTOTAL(109,D4:D45)</f>
        <v>32820</v>
      </c>
      <c r="E46" s="102">
        <f t="shared" ref="E46:O46" si="0">SUBTOTAL(109,E4:E45)</f>
        <v>47780</v>
      </c>
      <c r="F46" s="102">
        <f t="shared" si="0"/>
        <v>66800</v>
      </c>
      <c r="G46" s="102">
        <f t="shared" si="0"/>
        <v>71340</v>
      </c>
      <c r="H46" s="102">
        <f t="shared" si="0"/>
        <v>60040</v>
      </c>
      <c r="I46" s="102">
        <f t="shared" si="0"/>
        <v>75440</v>
      </c>
      <c r="J46" s="102">
        <f t="shared" si="0"/>
        <v>57100</v>
      </c>
      <c r="K46" s="102">
        <f t="shared" si="0"/>
        <v>87440</v>
      </c>
      <c r="L46" s="102">
        <f t="shared" si="0"/>
        <v>78500</v>
      </c>
      <c r="M46" s="102">
        <f t="shared" si="0"/>
        <v>83060</v>
      </c>
      <c r="N46" s="213">
        <f t="shared" si="0"/>
        <v>74620</v>
      </c>
      <c r="O46" s="103">
        <f t="shared" si="0"/>
        <v>771700</v>
      </c>
    </row>
    <row r="47" spans="1:15" ht="15" thickBot="1" x14ac:dyDescent="0.35">
      <c r="A47" s="198"/>
      <c r="B47" s="43" t="s">
        <v>70</v>
      </c>
      <c r="C47" s="39">
        <v>18540</v>
      </c>
      <c r="D47" s="32">
        <v>27360</v>
      </c>
      <c r="E47" s="32">
        <v>38160</v>
      </c>
      <c r="F47" s="32">
        <v>32420</v>
      </c>
      <c r="G47" s="32">
        <v>34120</v>
      </c>
      <c r="H47" s="32">
        <v>36880</v>
      </c>
      <c r="I47" s="32">
        <v>35260</v>
      </c>
      <c r="J47" s="32">
        <v>32760</v>
      </c>
      <c r="K47" s="32">
        <v>25180</v>
      </c>
      <c r="L47" s="32">
        <v>27700</v>
      </c>
      <c r="M47" s="32">
        <v>28160</v>
      </c>
      <c r="N47" s="34">
        <v>19640</v>
      </c>
      <c r="O47" s="36">
        <f>SUM(Tabla91112[[#This Row],[Gener]:[Desembre]])</f>
        <v>356180</v>
      </c>
    </row>
    <row r="48" spans="1:15" ht="15" thickBot="1" x14ac:dyDescent="0.35">
      <c r="A48" s="199"/>
      <c r="B48" s="64" t="s">
        <v>58</v>
      </c>
      <c r="C48" s="66">
        <f t="shared" ref="C48:O48" si="1">(C46/C47)-1</f>
        <v>0.98274002157497309</v>
      </c>
      <c r="D48" s="66">
        <f t="shared" si="1"/>
        <v>0.19956140350877183</v>
      </c>
      <c r="E48" s="66">
        <f t="shared" si="1"/>
        <v>0.25209643605870014</v>
      </c>
      <c r="F48" s="66">
        <f t="shared" si="1"/>
        <v>1.0604565083281923</v>
      </c>
      <c r="G48" s="66">
        <f t="shared" si="1"/>
        <v>1.0908558030480657</v>
      </c>
      <c r="H48" s="66">
        <f t="shared" si="1"/>
        <v>0.62798264642082424</v>
      </c>
      <c r="I48" s="66">
        <f t="shared" si="1"/>
        <v>1.13953488372093</v>
      </c>
      <c r="J48" s="66">
        <f t="shared" si="1"/>
        <v>0.742979242979243</v>
      </c>
      <c r="K48" s="66">
        <f t="shared" si="1"/>
        <v>2.4725972994440033</v>
      </c>
      <c r="L48" s="66">
        <f t="shared" si="1"/>
        <v>1.8339350180505414</v>
      </c>
      <c r="M48" s="66">
        <f t="shared" si="1"/>
        <v>1.9495738636363638</v>
      </c>
      <c r="N48" s="216">
        <f t="shared" si="1"/>
        <v>2.7993890020366599</v>
      </c>
      <c r="O48" s="217">
        <f t="shared" si="1"/>
        <v>1.1666011567185133</v>
      </c>
    </row>
    <row r="49" spans="2:16" x14ac:dyDescent="0.3">
      <c r="B49" s="14" t="s">
        <v>69</v>
      </c>
    </row>
    <row r="52" spans="2:16" x14ac:dyDescent="0.3">
      <c r="P52" s="58"/>
    </row>
  </sheetData>
  <sheetProtection sheet="1" objects="1" scenarios="1"/>
  <conditionalFormatting sqref="C48:O48">
    <cfRule type="cellIs" dxfId="0" priority="1" operator="lessThan">
      <formula>0</formula>
    </cfRule>
  </conditionalFormatting>
  <pageMargins left="0.55118110236220474" right="0.35433070866141736" top="0.55000000000000004" bottom="0.57999999999999996" header="0.19685039370078741" footer="0.42"/>
  <pageSetup paperSize="9" scale="75" fitToWidth="0" fitToHeight="0" orientation="landscape" r:id="rId1"/>
  <headerFooter alignWithMargins="0">
    <oddHeader>&amp;L&amp;"Calibri,Normal"&amp;G&amp;C&amp;"Calibri,Normal"&amp;F&amp;R&amp;"Calibri,Normal"&amp;G</oddHeader>
    <oddFooter>&amp;L&amp;"Calibri,Normal"&amp;D&amp;C&amp;"Calibri,Normal"&amp;A&amp;R&amp;"Calibri,Normal"&amp;P de &amp;N</oddFoot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 2025</vt:lpstr>
      <vt:lpstr>PAPER I CARTRÓ</vt:lpstr>
      <vt:lpstr>PAPER CARTRÓ COMERCIAL </vt:lpstr>
      <vt:lpstr>ENVASOS</vt:lpstr>
      <vt:lpstr>VIDRE</vt:lpstr>
      <vt:lpstr>FORM</vt:lpstr>
      <vt:lpstr>RMO</vt:lpstr>
      <vt:lpstr>VERD</vt:lpstr>
      <vt:lpstr>Voluminosos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 dades</dc:creator>
  <cp:lastModifiedBy>Mònica Llorente Gutierrez</cp:lastModifiedBy>
  <cp:lastPrinted>2026-02-05T13:16:33Z</cp:lastPrinted>
  <dcterms:created xsi:type="dcterms:W3CDTF">2014-04-10T06:59:07Z</dcterms:created>
  <dcterms:modified xsi:type="dcterms:W3CDTF">2026-02-05T13:16:40Z</dcterms:modified>
</cp:coreProperties>
</file>