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erveicomarcaldedades\WEB SAVO\ARXIUS NOVA WEB SAVO\"/>
    </mc:Choice>
  </mc:AlternateContent>
  <xr:revisionPtr revIDLastSave="0" documentId="13_ncr:1_{923959D3-1733-4C11-B6CA-E0B352B8CB37}" xr6:coauthVersionLast="47" xr6:coauthVersionMax="47" xr10:uidLastSave="{00000000-0000-0000-0000-000000000000}"/>
  <bookViews>
    <workbookView xWindow="-108" yWindow="-108" windowWidth="23256" windowHeight="12576" tabRatio="809" activeTab="2" xr2:uid="{00000000-000D-0000-FFFF-FFFF00000000}"/>
  </bookViews>
  <sheets>
    <sheet name="RESUM 2025" sheetId="19" r:id="rId1"/>
    <sheet name="PAPER I CARTRÓ" sheetId="10" r:id="rId2"/>
    <sheet name="PAPER CARTRÓ COMERCIAL " sheetId="20" r:id="rId3"/>
    <sheet name="ENVASOS" sheetId="12" r:id="rId4"/>
    <sheet name="VIDRE" sheetId="13" r:id="rId5"/>
    <sheet name="FORM" sheetId="5" r:id="rId6"/>
    <sheet name="RMO" sheetId="6" r:id="rId7"/>
    <sheet name="VERD" sheetId="16" r:id="rId8"/>
    <sheet name="Voluminosos" sheetId="18" r:id="rId9"/>
  </sheets>
  <externalReferences>
    <externalReference r:id="rId10"/>
  </externalReferences>
  <definedNames>
    <definedName name="llInstal" localSheetId="2">#REF!</definedName>
    <definedName name="llInstal">#REF!</definedName>
    <definedName name="llInstalCodi" localSheetId="2">#REF!</definedName>
    <definedName name="llInstalCodi">#REF!</definedName>
    <definedName name="llTitulars" localSheetId="2">#REF!</definedName>
    <definedName name="llTitulars">#REF!</definedName>
    <definedName name="llTitularsCodi" localSheetId="2">#REF!</definedName>
    <definedName name="llTitularsCodi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8" l="1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N44" i="6"/>
  <c r="M56" i="19" s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D44" i="5"/>
  <c r="C45" i="19" s="1"/>
  <c r="E44" i="5"/>
  <c r="D45" i="19" s="1"/>
  <c r="F44" i="5"/>
  <c r="E45" i="19" s="1"/>
  <c r="G44" i="5"/>
  <c r="F45" i="19" s="1"/>
  <c r="H44" i="5"/>
  <c r="G45" i="19" s="1"/>
  <c r="I44" i="5"/>
  <c r="H45" i="19" s="1"/>
  <c r="J44" i="5"/>
  <c r="I45" i="19" s="1"/>
  <c r="K44" i="5"/>
  <c r="J45" i="19" s="1"/>
  <c r="L44" i="5"/>
  <c r="K45" i="19" s="1"/>
  <c r="M44" i="5"/>
  <c r="L45" i="19" s="1"/>
  <c r="N44" i="5"/>
  <c r="M45" i="19" s="1"/>
  <c r="O4" i="16" l="1"/>
  <c r="C45" i="20"/>
  <c r="D45" i="20"/>
  <c r="E45" i="20"/>
  <c r="F45" i="20"/>
  <c r="G45" i="20"/>
  <c r="H45" i="20"/>
  <c r="I45" i="20"/>
  <c r="J45" i="20"/>
  <c r="K45" i="20"/>
  <c r="L45" i="20"/>
  <c r="M45" i="20"/>
  <c r="N45" i="20"/>
  <c r="M55" i="19" l="1"/>
  <c r="M57" i="19" s="1"/>
  <c r="L55" i="19"/>
  <c r="K55" i="19"/>
  <c r="J55" i="19"/>
  <c r="I55" i="19"/>
  <c r="H55" i="19"/>
  <c r="G55" i="19"/>
  <c r="F55" i="19"/>
  <c r="E55" i="19"/>
  <c r="D55" i="19"/>
  <c r="C55" i="19"/>
  <c r="B55" i="19"/>
  <c r="M44" i="19"/>
  <c r="M46" i="19" s="1"/>
  <c r="L44" i="19"/>
  <c r="L46" i="19" s="1"/>
  <c r="K44" i="19"/>
  <c r="K46" i="19" s="1"/>
  <c r="J44" i="19"/>
  <c r="J46" i="19" s="1"/>
  <c r="I44" i="19"/>
  <c r="I46" i="19" s="1"/>
  <c r="H44" i="19"/>
  <c r="H46" i="19" s="1"/>
  <c r="G44" i="19"/>
  <c r="G46" i="19" s="1"/>
  <c r="F44" i="19"/>
  <c r="F46" i="19" s="1"/>
  <c r="E44" i="19"/>
  <c r="E46" i="19" s="1"/>
  <c r="D44" i="19"/>
  <c r="D46" i="19" s="1"/>
  <c r="C44" i="19"/>
  <c r="C46" i="19" s="1"/>
  <c r="B44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J45" i="10" l="1"/>
  <c r="I12" i="19" s="1"/>
  <c r="I13" i="19" s="1"/>
  <c r="K45" i="10"/>
  <c r="J12" i="19" s="1"/>
  <c r="J13" i="19" s="1"/>
  <c r="L45" i="10"/>
  <c r="K12" i="19" s="1"/>
  <c r="K13" i="19" s="1"/>
  <c r="M45" i="10"/>
  <c r="L12" i="19" s="1"/>
  <c r="L13" i="19" s="1"/>
  <c r="N45" i="10"/>
  <c r="M12" i="19" s="1"/>
  <c r="M13" i="19" s="1"/>
  <c r="N54" i="19" l="1"/>
  <c r="N43" i="19"/>
  <c r="N32" i="19"/>
  <c r="N10" i="19"/>
  <c r="O47" i="6" l="1"/>
  <c r="O48" i="10" l="1"/>
  <c r="C45" i="10"/>
  <c r="B12" i="19" s="1"/>
  <c r="D45" i="10"/>
  <c r="C12" i="19" s="1"/>
  <c r="C13" i="19" s="1"/>
  <c r="E45" i="10"/>
  <c r="D12" i="19" s="1"/>
  <c r="D13" i="19" s="1"/>
  <c r="F45" i="10"/>
  <c r="E12" i="19" s="1"/>
  <c r="E13" i="19" s="1"/>
  <c r="G45" i="10"/>
  <c r="F12" i="19" s="1"/>
  <c r="F13" i="19" s="1"/>
  <c r="H45" i="10"/>
  <c r="G12" i="19" s="1"/>
  <c r="G13" i="19" s="1"/>
  <c r="I45" i="10"/>
  <c r="H12" i="19" s="1"/>
  <c r="H13" i="19" s="1"/>
  <c r="N12" i="19" l="1"/>
  <c r="B13" i="19"/>
  <c r="L45" i="13"/>
  <c r="K34" i="19" s="1"/>
  <c r="K35" i="19" s="1"/>
  <c r="J44" i="6" l="1"/>
  <c r="I56" i="19" s="1"/>
  <c r="I57" i="19" s="1"/>
  <c r="O5" i="13" l="1"/>
  <c r="O4" i="12"/>
  <c r="G44" i="12" l="1"/>
  <c r="F23" i="19" s="1"/>
  <c r="F24" i="19" s="1"/>
  <c r="I44" i="6" l="1"/>
  <c r="H56" i="19" s="1"/>
  <c r="H57" i="19" s="1"/>
  <c r="K44" i="12"/>
  <c r="J23" i="19" s="1"/>
  <c r="J24" i="19" s="1"/>
  <c r="O48" i="13" l="1"/>
  <c r="O47" i="12"/>
  <c r="N41" i="19" l="1"/>
  <c r="N52" i="19"/>
  <c r="N30" i="19"/>
  <c r="N19" i="19"/>
  <c r="N8" i="19"/>
  <c r="O45" i="18" l="1"/>
  <c r="O45" i="16"/>
  <c r="N17" i="19" l="1"/>
  <c r="F45" i="13" l="1"/>
  <c r="E34" i="19" s="1"/>
  <c r="E35" i="19" s="1"/>
  <c r="N4" i="19" l="1"/>
  <c r="N16" i="19" l="1"/>
  <c r="N44" i="18" l="1"/>
  <c r="N46" i="18" s="1"/>
  <c r="M44" i="18"/>
  <c r="M46" i="18" s="1"/>
  <c r="L44" i="18"/>
  <c r="L46" i="18" s="1"/>
  <c r="K44" i="18"/>
  <c r="K46" i="18" s="1"/>
  <c r="J44" i="18"/>
  <c r="J46" i="18" s="1"/>
  <c r="I44" i="18"/>
  <c r="I46" i="18" s="1"/>
  <c r="H44" i="18"/>
  <c r="H46" i="18" s="1"/>
  <c r="G44" i="18"/>
  <c r="G46" i="18" s="1"/>
  <c r="F44" i="18"/>
  <c r="F46" i="18" s="1"/>
  <c r="E44" i="18"/>
  <c r="E46" i="18" s="1"/>
  <c r="D44" i="18"/>
  <c r="D46" i="18" s="1"/>
  <c r="C44" i="18"/>
  <c r="C46" i="18" s="1"/>
  <c r="O4" i="18"/>
  <c r="O44" i="18" s="1"/>
  <c r="N44" i="16"/>
  <c r="N46" i="16" s="1"/>
  <c r="M44" i="16"/>
  <c r="M46" i="16" s="1"/>
  <c r="L44" i="16"/>
  <c r="L46" i="16" s="1"/>
  <c r="K44" i="16"/>
  <c r="K46" i="16" s="1"/>
  <c r="J44" i="16"/>
  <c r="J46" i="16" s="1"/>
  <c r="I44" i="16"/>
  <c r="I46" i="16" s="1"/>
  <c r="H44" i="16"/>
  <c r="H46" i="16" s="1"/>
  <c r="G44" i="16"/>
  <c r="G46" i="16" s="1"/>
  <c r="F44" i="16"/>
  <c r="F46" i="16" s="1"/>
  <c r="E44" i="16"/>
  <c r="E46" i="16" s="1"/>
  <c r="D44" i="16"/>
  <c r="D46" i="16" s="1"/>
  <c r="C44" i="16"/>
  <c r="C46" i="16" s="1"/>
  <c r="O45" i="5"/>
  <c r="O4" i="5"/>
  <c r="O44" i="5" s="1"/>
  <c r="O45" i="6"/>
  <c r="M44" i="6"/>
  <c r="L56" i="19" s="1"/>
  <c r="L57" i="19" s="1"/>
  <c r="L44" i="6"/>
  <c r="K56" i="19" s="1"/>
  <c r="K57" i="19" s="1"/>
  <c r="K44" i="6"/>
  <c r="H44" i="6"/>
  <c r="G56" i="19" s="1"/>
  <c r="G57" i="19" s="1"/>
  <c r="G44" i="6"/>
  <c r="F56" i="19" s="1"/>
  <c r="F57" i="19" s="1"/>
  <c r="F44" i="6"/>
  <c r="E56" i="19" s="1"/>
  <c r="E57" i="19" s="1"/>
  <c r="E44" i="6"/>
  <c r="D56" i="19" s="1"/>
  <c r="D57" i="19" s="1"/>
  <c r="D44" i="6"/>
  <c r="C56" i="19" s="1"/>
  <c r="C57" i="19" s="1"/>
  <c r="C44" i="6"/>
  <c r="B56" i="19" s="1"/>
  <c r="O46" i="13"/>
  <c r="N45" i="13"/>
  <c r="M34" i="19" s="1"/>
  <c r="M35" i="19" s="1"/>
  <c r="M45" i="13"/>
  <c r="L34" i="19" s="1"/>
  <c r="L35" i="19" s="1"/>
  <c r="K45" i="13"/>
  <c r="J34" i="19" s="1"/>
  <c r="J35" i="19" s="1"/>
  <c r="J45" i="13"/>
  <c r="I34" i="19" s="1"/>
  <c r="I35" i="19" s="1"/>
  <c r="I45" i="13"/>
  <c r="H34" i="19" s="1"/>
  <c r="H35" i="19" s="1"/>
  <c r="H45" i="13"/>
  <c r="G34" i="19" s="1"/>
  <c r="G35" i="19" s="1"/>
  <c r="G45" i="13"/>
  <c r="F34" i="19" s="1"/>
  <c r="F35" i="19" s="1"/>
  <c r="E45" i="13"/>
  <c r="D34" i="19" s="1"/>
  <c r="D35" i="19" s="1"/>
  <c r="D45" i="13"/>
  <c r="C34" i="19" s="1"/>
  <c r="C35" i="19" s="1"/>
  <c r="C45" i="13"/>
  <c r="O45" i="12"/>
  <c r="N44" i="12"/>
  <c r="M23" i="19" s="1"/>
  <c r="M24" i="19" s="1"/>
  <c r="M44" i="12"/>
  <c r="L23" i="19" s="1"/>
  <c r="L24" i="19" s="1"/>
  <c r="L44" i="12"/>
  <c r="K23" i="19" s="1"/>
  <c r="K24" i="19" s="1"/>
  <c r="J44" i="12"/>
  <c r="I23" i="19" s="1"/>
  <c r="I24" i="19" s="1"/>
  <c r="I44" i="12"/>
  <c r="H23" i="19" s="1"/>
  <c r="H24" i="19" s="1"/>
  <c r="H44" i="12"/>
  <c r="G23" i="19" s="1"/>
  <c r="G24" i="19" s="1"/>
  <c r="F44" i="12"/>
  <c r="E23" i="19" s="1"/>
  <c r="E24" i="19" s="1"/>
  <c r="E44" i="12"/>
  <c r="D23" i="19" s="1"/>
  <c r="D24" i="19" s="1"/>
  <c r="D44" i="12"/>
  <c r="C23" i="19" s="1"/>
  <c r="C24" i="19" s="1"/>
  <c r="O46" i="20"/>
  <c r="O5" i="20"/>
  <c r="O46" i="10"/>
  <c r="O5" i="10"/>
  <c r="N38" i="19"/>
  <c r="N37" i="19"/>
  <c r="N49" i="19"/>
  <c r="N48" i="19"/>
  <c r="N27" i="19"/>
  <c r="N26" i="19"/>
  <c r="N15" i="19"/>
  <c r="N5" i="19"/>
  <c r="C47" i="13" l="1"/>
  <c r="B34" i="19"/>
  <c r="K46" i="6"/>
  <c r="J56" i="19"/>
  <c r="J57" i="19" s="1"/>
  <c r="N56" i="19"/>
  <c r="B57" i="19"/>
  <c r="M46" i="12"/>
  <c r="N46" i="12"/>
  <c r="E46" i="12"/>
  <c r="H46" i="12"/>
  <c r="K46" i="12"/>
  <c r="D46" i="12"/>
  <c r="L46" i="12"/>
  <c r="J46" i="12"/>
  <c r="I46" i="12"/>
  <c r="G46" i="12"/>
  <c r="F46" i="12"/>
  <c r="N53" i="19"/>
  <c r="C47" i="20"/>
  <c r="F47" i="20"/>
  <c r="N47" i="20"/>
  <c r="D47" i="20"/>
  <c r="M47" i="20"/>
  <c r="C46" i="6"/>
  <c r="L47" i="10"/>
  <c r="E46" i="6"/>
  <c r="E47" i="10"/>
  <c r="E46" i="5"/>
  <c r="D46" i="6"/>
  <c r="D47" i="10"/>
  <c r="D46" i="5"/>
  <c r="M46" i="5"/>
  <c r="J47" i="20"/>
  <c r="I47" i="20"/>
  <c r="H47" i="20"/>
  <c r="L47" i="20"/>
  <c r="K47" i="20"/>
  <c r="H47" i="10"/>
  <c r="M47" i="10"/>
  <c r="O45" i="13"/>
  <c r="O4" i="6"/>
  <c r="O44" i="6" s="1"/>
  <c r="O46" i="6" s="1"/>
  <c r="N46" i="6"/>
  <c r="N47" i="10"/>
  <c r="I47" i="13"/>
  <c r="M47" i="13"/>
  <c r="C44" i="5"/>
  <c r="B45" i="19" s="1"/>
  <c r="J46" i="5"/>
  <c r="N46" i="5"/>
  <c r="O46" i="18"/>
  <c r="K47" i="13"/>
  <c r="I47" i="10"/>
  <c r="C44" i="12"/>
  <c r="B23" i="19" s="1"/>
  <c r="D47" i="13"/>
  <c r="H47" i="13"/>
  <c r="L47" i="13"/>
  <c r="I46" i="5"/>
  <c r="J47" i="10"/>
  <c r="K47" i="10"/>
  <c r="J47" i="13"/>
  <c r="N47" i="13"/>
  <c r="K46" i="5"/>
  <c r="H46" i="5"/>
  <c r="L46" i="5"/>
  <c r="G47" i="20"/>
  <c r="G47" i="13"/>
  <c r="G47" i="10"/>
  <c r="G46" i="5"/>
  <c r="F47" i="13"/>
  <c r="F46" i="6"/>
  <c r="J46" i="6"/>
  <c r="G46" i="6"/>
  <c r="I46" i="6"/>
  <c r="M46" i="6"/>
  <c r="H46" i="6"/>
  <c r="L46" i="6"/>
  <c r="F47" i="10"/>
  <c r="N39" i="19"/>
  <c r="F46" i="5"/>
  <c r="O44" i="12"/>
  <c r="E47" i="13"/>
  <c r="E47" i="20"/>
  <c r="O44" i="16"/>
  <c r="O46" i="16" s="1"/>
  <c r="O45" i="10"/>
  <c r="O45" i="20"/>
  <c r="N45" i="19" l="1"/>
  <c r="B46" i="19"/>
  <c r="N23" i="19"/>
  <c r="B24" i="19"/>
  <c r="N34" i="19"/>
  <c r="B35" i="19"/>
  <c r="N21" i="19"/>
  <c r="O47" i="10"/>
  <c r="O47" i="13"/>
  <c r="O46" i="12"/>
  <c r="O47" i="20"/>
  <c r="O46" i="5"/>
  <c r="N55" i="19"/>
  <c r="N57" i="19" s="1"/>
  <c r="N33" i="19"/>
  <c r="N11" i="19"/>
  <c r="N13" i="19" s="1"/>
  <c r="N42" i="19"/>
  <c r="C46" i="12"/>
  <c r="N9" i="19"/>
  <c r="C46" i="5"/>
  <c r="C47" i="10"/>
  <c r="N29" i="19"/>
  <c r="N51" i="19"/>
  <c r="N6" i="19"/>
  <c r="N28" i="19"/>
  <c r="N50" i="19"/>
  <c r="N35" i="19" l="1"/>
  <c r="N22" i="19"/>
  <c r="N24" i="19" s="1"/>
  <c r="N44" i="19"/>
  <c r="N46" i="19" s="1"/>
  <c r="N31" i="19"/>
  <c r="N20" i="19"/>
  <c r="N40" i="19"/>
  <c r="N18" i="19"/>
  <c r="N7" i="19"/>
</calcChain>
</file>

<file path=xl/sharedStrings.xml><?xml version="1.0" encoding="utf-8"?>
<sst xmlns="http://schemas.openxmlformats.org/spreadsheetml/2006/main" count="627" uniqueCount="82">
  <si>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</si>
  <si>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</si>
  <si>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</si>
  <si>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</si>
  <si>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</si>
  <si>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</si>
  <si>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</si>
  <si>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Fogars de Montclús</t>
  </si>
  <si>
    <t>Granera</t>
  </si>
  <si>
    <t>Granollers</t>
  </si>
  <si>
    <t>Gualba</t>
  </si>
  <si>
    <t>Lliçà d'Amunt</t>
  </si>
  <si>
    <t>Lliçà de Vall</t>
  </si>
  <si>
    <t>Llinars del Vallès</t>
  </si>
  <si>
    <t>Martorelles</t>
  </si>
  <si>
    <t>Mollet del Vallès</t>
  </si>
  <si>
    <t>Montmeló</t>
  </si>
  <si>
    <t>Montornès</t>
  </si>
  <si>
    <t>Montseny</t>
  </si>
  <si>
    <t>Parets del Vallès</t>
  </si>
  <si>
    <t>Sant Celoni</t>
  </si>
  <si>
    <t>Tagamanent</t>
  </si>
  <si>
    <t>Vallgorguina</t>
  </si>
  <si>
    <t>Vallromanes</t>
  </si>
  <si>
    <t>Vilalba Sasserra</t>
  </si>
  <si>
    <t>Vilanova del Vallès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</si>
  <si>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</si>
  <si>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</si>
  <si>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</si>
  <si>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</si>
  <si>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</si>
  <si>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</si>
  <si>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</si>
  <si>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</si>
  <si>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</si>
  <si>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</si>
  <si>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</si>
  <si>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</si>
  <si>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</si>
  <si>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Ametlla del Vallès, L'</t>
  </si>
  <si>
    <t>Franqueses del Vallès, Les</t>
  </si>
  <si>
    <t>Garriga, La</t>
  </si>
  <si>
    <t>Llagosta, La</t>
  </si>
  <si>
    <t>Roca del Vallès, La</t>
  </si>
  <si>
    <t>Sant Antoni de Vilamajor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</si>
  <si>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</si>
  <si>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</si>
  <si>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</si>
  <si>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</si>
  <si>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</si>
  <si>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Eulàlia de Ronçana</t>
  </si>
  <si>
    <t>Santa Maria de Martorelles</t>
  </si>
  <si>
    <t>Santa Maria de Palautordera</t>
  </si>
  <si>
    <t>Àrees d'aportació i recollida Porta a porta d'Envasos</t>
  </si>
  <si>
    <t>Àrees d'aportació i recollida Porta a porta de Vidre</t>
  </si>
  <si>
    <t>Àrees d'aportació i recollida Porta a porta de RMO</t>
  </si>
  <si>
    <t>Àrees d'aportació i recollida Porta a porta de FORM</t>
  </si>
  <si>
    <t>Població</t>
  </si>
  <si>
    <t>Increment/Decrement</t>
  </si>
  <si>
    <t>Núm.</t>
  </si>
  <si>
    <t xml:space="preserve">Núm. </t>
  </si>
  <si>
    <t>Paper/Cartró</t>
  </si>
  <si>
    <t>Envasos</t>
  </si>
  <si>
    <t>Vidre</t>
  </si>
  <si>
    <t>RMO</t>
  </si>
  <si>
    <t>FORM</t>
  </si>
  <si>
    <t>Deixalleries</t>
  </si>
  <si>
    <t>Àrees d'aportació, recollida complementària i Porta a porta domiciliari</t>
  </si>
  <si>
    <t>Paper i Cartró - Porta a porta comercial, Mercat i papereres</t>
  </si>
  <si>
    <t>Xifres en quilos</t>
  </si>
  <si>
    <t>TOTAL MENSUAL 2024</t>
  </si>
  <si>
    <t>Centre Logístic</t>
  </si>
  <si>
    <t>% 25-24</t>
  </si>
  <si>
    <r>
      <t xml:space="preserve">PAPER I CARTRÓ - 2025 </t>
    </r>
    <r>
      <rPr>
        <b/>
        <sz val="12"/>
        <color rgb="FFFF0000"/>
        <rFont val="Calibri"/>
        <family val="2"/>
        <scheme val="minor"/>
      </rPr>
      <t>(CODI LER 200101)</t>
    </r>
  </si>
  <si>
    <t>TOTAL MENSUAL 2025</t>
  </si>
  <si>
    <r>
      <t xml:space="preserve">ENVASOS - 2025 </t>
    </r>
    <r>
      <rPr>
        <b/>
        <sz val="12"/>
        <color rgb="FFFF0000"/>
        <rFont val="Calibri"/>
        <family val="2"/>
        <scheme val="minor"/>
      </rPr>
      <t>(CODI LER 200139)</t>
    </r>
  </si>
  <si>
    <r>
      <t xml:space="preserve">VIDRE - 2025 </t>
    </r>
    <r>
      <rPr>
        <b/>
        <sz val="12"/>
        <color rgb="FFFF0000"/>
        <rFont val="Calibri"/>
        <family val="2"/>
        <scheme val="minor"/>
      </rPr>
      <t>(CODI LER 150107)</t>
    </r>
  </si>
  <si>
    <t>ORGÀNICA - 2025</t>
  </si>
  <si>
    <r>
      <t>RMO - 2025</t>
    </r>
    <r>
      <rPr>
        <b/>
        <sz val="12"/>
        <color rgb="FFFF0000"/>
        <rFont val="Calibri"/>
        <family val="2"/>
        <scheme val="minor"/>
      </rPr>
      <t xml:space="preserve"> (CODI LER 200301)</t>
    </r>
  </si>
  <si>
    <r>
      <t xml:space="preserve">VERD - 2025 </t>
    </r>
    <r>
      <rPr>
        <b/>
        <sz val="12"/>
        <color rgb="FFFF0000"/>
        <rFont val="Calibri"/>
        <family val="2"/>
      </rPr>
      <t>(CODI LER 200201)</t>
    </r>
  </si>
  <si>
    <r>
      <t xml:space="preserve">VOLUMINOSOS - 2025 </t>
    </r>
    <r>
      <rPr>
        <b/>
        <sz val="12"/>
        <color rgb="FFFF0000"/>
        <rFont val="Calibri"/>
        <family val="2"/>
      </rPr>
      <t>(CODI LER 200307)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</si>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</sst>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[$€]_-;\-* #,##0.00\ [$€]_-;_-* &quot;-&quot;??\ [$€]_-;_-@_-"/>
    <numFmt numFmtId="167" formatCode="#,##0.00&quot;    &quot;;#,##0.00&quot;    &quot;;&quot;-&quot;#&quot;    &quot;;@&quot; &quot;"/>
    <numFmt numFmtId="168" formatCode="#,##0.00&quot; &quot;[$€-403];[Red]&quot;-&quot;#,##0.00&quot; &quot;[$€-403]"/>
    <numFmt numFmtId="169" formatCode="0.0%"/>
    <numFmt numFmtId="170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8"/>
        <bgColor theme="8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/>
      <diagonal/>
    </border>
    <border>
      <left style="thin">
        <color theme="1"/>
      </left>
      <right style="thin">
        <color theme="1"/>
      </right>
      <top style="dashed">
        <color theme="1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7">
    <xf numFmtId="0" fontId="0" fillId="0" borderId="0"/>
    <xf numFmtId="165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166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167" fontId="12" fillId="0" borderId="0"/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4" fillId="0" borderId="0"/>
    <xf numFmtId="0" fontId="14" fillId="0" borderId="0"/>
    <xf numFmtId="168" fontId="14" fillId="0" borderId="0"/>
    <xf numFmtId="168" fontId="14" fillId="0" borderId="0"/>
    <xf numFmtId="0" fontId="1" fillId="0" borderId="0"/>
    <xf numFmtId="165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0">
    <xf numFmtId="0" fontId="0" fillId="0" borderId="0" xfId="0"/>
    <xf numFmtId="0" fontId="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3" fontId="4" fillId="0" borderId="10" xfId="0" applyNumberFormat="1" applyFont="1" applyBorder="1" applyAlignment="1" applyProtection="1">
      <alignment horizontal="center"/>
      <protection hidden="1"/>
    </xf>
    <xf numFmtId="3" fontId="4" fillId="0" borderId="11" xfId="0" applyNumberFormat="1" applyFont="1" applyBorder="1" applyAlignment="1" applyProtection="1">
      <alignment horizontal="center"/>
      <protection hidden="1"/>
    </xf>
    <xf numFmtId="3" fontId="4" fillId="0" borderId="12" xfId="0" applyNumberFormat="1" applyFont="1" applyBorder="1" applyAlignment="1" applyProtection="1">
      <alignment horizontal="center"/>
      <protection hidden="1"/>
    </xf>
    <xf numFmtId="3" fontId="4" fillId="0" borderId="13" xfId="0" applyNumberFormat="1" applyFont="1" applyBorder="1" applyAlignment="1" applyProtection="1">
      <alignment horizontal="center"/>
      <protection hidden="1"/>
    </xf>
    <xf numFmtId="3" fontId="0" fillId="0" borderId="4" xfId="0" applyNumberFormat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3" fontId="0" fillId="0" borderId="7" xfId="0" applyNumberFormat="1" applyBorder="1" applyAlignment="1" applyProtection="1">
      <alignment horizontal="center"/>
      <protection hidden="1"/>
    </xf>
    <xf numFmtId="3" fontId="0" fillId="0" borderId="14" xfId="0" applyNumberFormat="1" applyBorder="1" applyAlignment="1" applyProtection="1">
      <alignment horizontal="center"/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3" fontId="7" fillId="0" borderId="0" xfId="0" applyNumberFormat="1" applyFont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3" fontId="0" fillId="0" borderId="23" xfId="0" applyNumberFormat="1" applyBorder="1" applyAlignment="1" applyProtection="1">
      <alignment horizontal="center"/>
      <protection hidden="1"/>
    </xf>
    <xf numFmtId="0" fontId="4" fillId="0" borderId="13" xfId="0" applyFont="1" applyBorder="1" applyProtection="1"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2" fontId="0" fillId="0" borderId="0" xfId="0" applyNumberFormat="1" applyProtection="1">
      <protection hidden="1"/>
    </xf>
    <xf numFmtId="0" fontId="3" fillId="0" borderId="1" xfId="0" applyFont="1" applyBorder="1" applyAlignment="1" applyProtection="1">
      <alignment horizontal="left"/>
      <protection hidden="1"/>
    </xf>
    <xf numFmtId="3" fontId="4" fillId="0" borderId="20" xfId="0" applyNumberFormat="1" applyFont="1" applyBorder="1" applyAlignment="1" applyProtection="1">
      <alignment horizontal="center"/>
      <protection hidden="1"/>
    </xf>
    <xf numFmtId="0" fontId="7" fillId="0" borderId="29" xfId="0" applyFont="1" applyBorder="1" applyAlignment="1" applyProtection="1">
      <alignment horizontal="left"/>
      <protection hidden="1"/>
    </xf>
    <xf numFmtId="3" fontId="7" fillId="0" borderId="18" xfId="0" applyNumberFormat="1" applyFont="1" applyBorder="1" applyAlignment="1" applyProtection="1">
      <alignment horizontal="center"/>
      <protection hidden="1"/>
    </xf>
    <xf numFmtId="3" fontId="7" fillId="0" borderId="19" xfId="0" applyNumberFormat="1" applyFont="1" applyBorder="1" applyAlignment="1" applyProtection="1">
      <alignment horizontal="center"/>
      <protection hidden="1"/>
    </xf>
    <xf numFmtId="3" fontId="7" fillId="0" borderId="21" xfId="0" applyNumberFormat="1" applyFont="1" applyBorder="1" applyAlignment="1" applyProtection="1">
      <alignment horizontal="center"/>
      <protection hidden="1"/>
    </xf>
    <xf numFmtId="3" fontId="7" fillId="0" borderId="29" xfId="0" applyNumberFormat="1" applyFont="1" applyBorder="1" applyAlignment="1" applyProtection="1">
      <alignment horizontal="center"/>
      <protection hidden="1"/>
    </xf>
    <xf numFmtId="3" fontId="0" fillId="0" borderId="32" xfId="0" applyNumberFormat="1" applyBorder="1" applyAlignment="1" applyProtection="1">
      <alignment horizontal="center"/>
      <protection hidden="1"/>
    </xf>
    <xf numFmtId="3" fontId="0" fillId="0" borderId="31" xfId="0" applyNumberFormat="1" applyBorder="1" applyAlignment="1" applyProtection="1">
      <alignment horizontal="center"/>
      <protection hidden="1"/>
    </xf>
    <xf numFmtId="3" fontId="0" fillId="0" borderId="33" xfId="0" applyNumberFormat="1" applyBorder="1" applyAlignment="1" applyProtection="1">
      <alignment horizontal="center"/>
      <protection hidden="1"/>
    </xf>
    <xf numFmtId="3" fontId="7" fillId="0" borderId="34" xfId="0" applyNumberFormat="1" applyFont="1" applyBorder="1" applyAlignment="1" applyProtection="1">
      <alignment horizontal="center"/>
      <protection hidden="1"/>
    </xf>
    <xf numFmtId="3" fontId="4" fillId="0" borderId="26" xfId="0" applyNumberFormat="1" applyFont="1" applyBorder="1" applyAlignment="1" applyProtection="1">
      <alignment horizontal="center"/>
      <protection hidden="1"/>
    </xf>
    <xf numFmtId="3" fontId="7" fillId="0" borderId="35" xfId="0" applyNumberFormat="1" applyFont="1" applyBorder="1" applyAlignment="1" applyProtection="1">
      <alignment horizontal="center"/>
      <protection hidden="1"/>
    </xf>
    <xf numFmtId="3" fontId="0" fillId="0" borderId="36" xfId="0" applyNumberFormat="1" applyBorder="1" applyAlignment="1" applyProtection="1">
      <alignment horizontal="center"/>
      <protection hidden="1"/>
    </xf>
    <xf numFmtId="3" fontId="7" fillId="0" borderId="37" xfId="0" applyNumberFormat="1" applyFont="1" applyBorder="1" applyAlignment="1" applyProtection="1">
      <alignment horizontal="center"/>
      <protection hidden="1"/>
    </xf>
    <xf numFmtId="3" fontId="4" fillId="0" borderId="25" xfId="0" applyNumberFormat="1" applyFont="1" applyBorder="1" applyAlignment="1" applyProtection="1">
      <alignment horizontal="center"/>
      <protection hidden="1"/>
    </xf>
    <xf numFmtId="3" fontId="0" fillId="0" borderId="30" xfId="0" applyNumberFormat="1" applyBorder="1" applyAlignment="1" applyProtection="1">
      <alignment horizontal="center"/>
      <protection hidden="1"/>
    </xf>
    <xf numFmtId="3" fontId="7" fillId="0" borderId="38" xfId="0" applyNumberFormat="1" applyFont="1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7" fillId="0" borderId="37" xfId="0" applyFont="1" applyBorder="1" applyAlignment="1" applyProtection="1">
      <alignment horizontal="left"/>
      <protection hidden="1"/>
    </xf>
    <xf numFmtId="3" fontId="0" fillId="0" borderId="42" xfId="0" applyNumberFormat="1" applyBorder="1" applyAlignment="1" applyProtection="1">
      <alignment horizontal="center"/>
      <protection hidden="1"/>
    </xf>
    <xf numFmtId="3" fontId="0" fillId="0" borderId="43" xfId="0" applyNumberFormat="1" applyBorder="1" applyAlignment="1" applyProtection="1">
      <alignment horizontal="center"/>
      <protection hidden="1"/>
    </xf>
    <xf numFmtId="3" fontId="0" fillId="0" borderId="44" xfId="0" applyNumberFormat="1" applyBorder="1" applyAlignment="1" applyProtection="1">
      <alignment horizontal="center"/>
      <protection hidden="1"/>
    </xf>
    <xf numFmtId="3" fontId="0" fillId="0" borderId="45" xfId="0" applyNumberFormat="1" applyBorder="1" applyAlignment="1" applyProtection="1">
      <alignment horizontal="center"/>
      <protection hidden="1"/>
    </xf>
    <xf numFmtId="3" fontId="0" fillId="0" borderId="46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10" fillId="0" borderId="0" xfId="0" applyFont="1"/>
    <xf numFmtId="0" fontId="11" fillId="0" borderId="0" xfId="0" applyFont="1"/>
    <xf numFmtId="3" fontId="0" fillId="0" borderId="0" xfId="0" applyNumberFormat="1" applyAlignment="1">
      <alignment horizontal="center"/>
    </xf>
    <xf numFmtId="3" fontId="11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0" xfId="12" applyFont="1"/>
    <xf numFmtId="0" fontId="12" fillId="0" borderId="0" xfId="12"/>
    <xf numFmtId="0" fontId="11" fillId="0" borderId="0" xfId="12" applyFont="1"/>
    <xf numFmtId="2" fontId="12" fillId="0" borderId="0" xfId="12" applyNumberFormat="1"/>
    <xf numFmtId="3" fontId="12" fillId="0" borderId="0" xfId="12" applyNumberFormat="1" applyAlignment="1">
      <alignment horizontal="center"/>
    </xf>
    <xf numFmtId="3" fontId="11" fillId="0" borderId="0" xfId="12" applyNumberFormat="1" applyFont="1" applyAlignment="1">
      <alignment horizontal="center"/>
    </xf>
    <xf numFmtId="3" fontId="0" fillId="0" borderId="49" xfId="0" applyNumberFormat="1" applyBorder="1" applyAlignment="1" applyProtection="1">
      <alignment horizontal="center"/>
      <protection hidden="1"/>
    </xf>
    <xf numFmtId="0" fontId="7" fillId="0" borderId="51" xfId="0" applyFont="1" applyBorder="1" applyAlignment="1">
      <alignment horizontal="left"/>
    </xf>
    <xf numFmtId="0" fontId="4" fillId="2" borderId="37" xfId="0" applyFont="1" applyFill="1" applyBorder="1"/>
    <xf numFmtId="0" fontId="4" fillId="0" borderId="50" xfId="0" applyFont="1" applyBorder="1" applyAlignment="1" applyProtection="1">
      <alignment horizontal="left"/>
      <protection hidden="1"/>
    </xf>
    <xf numFmtId="9" fontId="0" fillId="0" borderId="0" xfId="11" applyFont="1" applyAlignment="1" applyProtection="1">
      <alignment horizontal="center"/>
      <protection hidden="1"/>
    </xf>
    <xf numFmtId="169" fontId="15" fillId="0" borderId="23" xfId="11" applyNumberFormat="1" applyFont="1" applyBorder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left"/>
      <protection hidden="1"/>
    </xf>
    <xf numFmtId="169" fontId="15" fillId="0" borderId="53" xfId="11" applyNumberFormat="1" applyFont="1" applyBorder="1" applyAlignment="1" applyProtection="1">
      <alignment horizontal="center"/>
      <protection hidden="1"/>
    </xf>
    <xf numFmtId="0" fontId="4" fillId="4" borderId="13" xfId="0" applyFont="1" applyFill="1" applyBorder="1" applyAlignment="1">
      <alignment horizontal="left"/>
    </xf>
    <xf numFmtId="0" fontId="16" fillId="0" borderId="13" xfId="0" applyFont="1" applyBorder="1" applyAlignment="1" applyProtection="1">
      <alignment horizontal="left"/>
      <protection hidden="1"/>
    </xf>
    <xf numFmtId="3" fontId="0" fillId="0" borderId="54" xfId="0" applyNumberFormat="1" applyBorder="1" applyAlignment="1" applyProtection="1">
      <alignment horizontal="center"/>
      <protection hidden="1"/>
    </xf>
    <xf numFmtId="3" fontId="4" fillId="0" borderId="31" xfId="0" applyNumberFormat="1" applyFont="1" applyBorder="1" applyAlignment="1" applyProtection="1">
      <alignment horizontal="center"/>
      <protection hidden="1"/>
    </xf>
    <xf numFmtId="3" fontId="0" fillId="0" borderId="55" xfId="0" applyNumberFormat="1" applyBorder="1" applyAlignment="1" applyProtection="1">
      <alignment horizontal="center"/>
      <protection hidden="1"/>
    </xf>
    <xf numFmtId="3" fontId="0" fillId="0" borderId="57" xfId="0" applyNumberFormat="1" applyBorder="1" applyAlignment="1" applyProtection="1">
      <alignment horizontal="center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0" fillId="0" borderId="58" xfId="0" applyBorder="1" applyAlignment="1" applyProtection="1">
      <alignment horizontal="left"/>
      <protection hidden="1"/>
    </xf>
    <xf numFmtId="0" fontId="0" fillId="0" borderId="59" xfId="0" applyBorder="1" applyAlignment="1" applyProtection="1">
      <alignment horizontal="left"/>
      <protection hidden="1"/>
    </xf>
    <xf numFmtId="3" fontId="0" fillId="0" borderId="61" xfId="0" applyNumberFormat="1" applyBorder="1" applyAlignment="1" applyProtection="1">
      <alignment horizontal="center"/>
      <protection hidden="1"/>
    </xf>
    <xf numFmtId="0" fontId="0" fillId="0" borderId="60" xfId="0" applyBorder="1" applyAlignment="1" applyProtection="1">
      <alignment horizontal="left"/>
      <protection hidden="1"/>
    </xf>
    <xf numFmtId="3" fontId="0" fillId="0" borderId="48" xfId="0" applyNumberFormat="1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left"/>
      <protection hidden="1"/>
    </xf>
    <xf numFmtId="0" fontId="0" fillId="0" borderId="63" xfId="0" applyBorder="1" applyAlignment="1" applyProtection="1">
      <alignment horizontal="left"/>
      <protection hidden="1"/>
    </xf>
    <xf numFmtId="3" fontId="4" fillId="0" borderId="50" xfId="0" applyNumberFormat="1" applyFont="1" applyBorder="1" applyAlignment="1" applyProtection="1">
      <alignment horizontal="center"/>
      <protection hidden="1"/>
    </xf>
    <xf numFmtId="3" fontId="0" fillId="0" borderId="40" xfId="0" applyNumberFormat="1" applyBorder="1" applyAlignment="1" applyProtection="1">
      <alignment horizontal="center"/>
      <protection hidden="1"/>
    </xf>
    <xf numFmtId="3" fontId="0" fillId="0" borderId="41" xfId="0" applyNumberForma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left"/>
      <protection hidden="1"/>
    </xf>
    <xf numFmtId="3" fontId="6" fillId="0" borderId="57" xfId="0" applyNumberFormat="1" applyFont="1" applyBorder="1" applyAlignment="1" applyProtection="1">
      <alignment horizontal="center"/>
      <protection hidden="1"/>
    </xf>
    <xf numFmtId="3" fontId="12" fillId="0" borderId="52" xfId="0" applyNumberFormat="1" applyFont="1" applyBorder="1" applyAlignment="1">
      <alignment horizontal="center"/>
    </xf>
    <xf numFmtId="3" fontId="3" fillId="0" borderId="27" xfId="0" applyNumberFormat="1" applyFont="1" applyBorder="1" applyAlignment="1" applyProtection="1">
      <alignment horizontal="center"/>
      <protection hidden="1"/>
    </xf>
    <xf numFmtId="3" fontId="3" fillId="0" borderId="4" xfId="0" applyNumberFormat="1" applyFont="1" applyBorder="1" applyAlignment="1" applyProtection="1">
      <alignment horizontal="center"/>
      <protection hidden="1"/>
    </xf>
    <xf numFmtId="3" fontId="3" fillId="0" borderId="16" xfId="0" applyNumberFormat="1" applyFont="1" applyBorder="1" applyAlignment="1" applyProtection="1">
      <alignment horizontal="center"/>
      <protection hidden="1"/>
    </xf>
    <xf numFmtId="3" fontId="3" fillId="0" borderId="6" xfId="0" applyNumberFormat="1" applyFont="1" applyBorder="1" applyAlignment="1" applyProtection="1">
      <alignment horizontal="center"/>
      <protection hidden="1"/>
    </xf>
    <xf numFmtId="3" fontId="11" fillId="0" borderId="65" xfId="0" applyNumberFormat="1" applyFont="1" applyBorder="1" applyAlignment="1">
      <alignment horizontal="center"/>
    </xf>
    <xf numFmtId="3" fontId="11" fillId="0" borderId="66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0" fontId="0" fillId="0" borderId="13" xfId="0" applyBorder="1"/>
    <xf numFmtId="3" fontId="11" fillId="0" borderId="67" xfId="0" applyNumberFormat="1" applyFont="1" applyBorder="1" applyAlignment="1">
      <alignment horizontal="center"/>
    </xf>
    <xf numFmtId="0" fontId="12" fillId="0" borderId="50" xfId="12" applyBorder="1"/>
    <xf numFmtId="3" fontId="11" fillId="0" borderId="50" xfId="12" applyNumberFormat="1" applyFont="1" applyBorder="1" applyAlignment="1">
      <alignment horizontal="center"/>
    </xf>
    <xf numFmtId="0" fontId="11" fillId="0" borderId="13" xfId="12" applyFont="1" applyBorder="1"/>
    <xf numFmtId="3" fontId="11" fillId="0" borderId="64" xfId="12" applyNumberFormat="1" applyFont="1" applyBorder="1" applyAlignment="1">
      <alignment horizontal="center"/>
    </xf>
    <xf numFmtId="3" fontId="11" fillId="0" borderId="65" xfId="12" applyNumberFormat="1" applyFont="1" applyBorder="1" applyAlignment="1">
      <alignment horizontal="center"/>
    </xf>
    <xf numFmtId="3" fontId="11" fillId="0" borderId="13" xfId="12" applyNumberFormat="1" applyFont="1" applyBorder="1" applyAlignment="1">
      <alignment horizontal="center"/>
    </xf>
    <xf numFmtId="169" fontId="16" fillId="0" borderId="10" xfId="11" applyNumberFormat="1" applyFont="1" applyFill="1" applyBorder="1" applyAlignment="1" applyProtection="1">
      <alignment horizontal="center"/>
      <protection hidden="1"/>
    </xf>
    <xf numFmtId="169" fontId="16" fillId="0" borderId="11" xfId="11" applyNumberFormat="1" applyFont="1" applyFill="1" applyBorder="1" applyAlignment="1" applyProtection="1">
      <alignment horizontal="center"/>
      <protection hidden="1"/>
    </xf>
    <xf numFmtId="3" fontId="3" fillId="0" borderId="1" xfId="0" applyNumberFormat="1" applyFont="1" applyBorder="1" applyAlignment="1" applyProtection="1">
      <alignment horizontal="center"/>
      <protection hidden="1"/>
    </xf>
    <xf numFmtId="3" fontId="3" fillId="0" borderId="2" xfId="0" applyNumberFormat="1" applyFont="1" applyBorder="1" applyAlignment="1" applyProtection="1">
      <alignment horizontal="center"/>
      <protection hidden="1"/>
    </xf>
    <xf numFmtId="3" fontId="3" fillId="0" borderId="3" xfId="0" applyNumberFormat="1" applyFont="1" applyBorder="1" applyAlignment="1" applyProtection="1">
      <alignment horizontal="center"/>
      <protection hidden="1"/>
    </xf>
    <xf numFmtId="0" fontId="9" fillId="3" borderId="68" xfId="0" applyFont="1" applyFill="1" applyBorder="1"/>
    <xf numFmtId="0" fontId="0" fillId="0" borderId="69" xfId="0" applyBorder="1" applyAlignment="1">
      <alignment horizontal="left"/>
    </xf>
    <xf numFmtId="0" fontId="0" fillId="0" borderId="70" xfId="0" applyBorder="1" applyAlignment="1">
      <alignment horizontal="left"/>
    </xf>
    <xf numFmtId="3" fontId="9" fillId="3" borderId="68" xfId="0" applyNumberFormat="1" applyFont="1" applyFill="1" applyBorder="1" applyAlignment="1" applyProtection="1">
      <alignment horizontal="center"/>
      <protection hidden="1"/>
    </xf>
    <xf numFmtId="3" fontId="12" fillId="0" borderId="71" xfId="0" applyNumberFormat="1" applyFont="1" applyBorder="1" applyAlignment="1" applyProtection="1">
      <alignment horizontal="center"/>
      <protection hidden="1"/>
    </xf>
    <xf numFmtId="3" fontId="12" fillId="0" borderId="69" xfId="0" applyNumberFormat="1" applyFont="1" applyBorder="1" applyAlignment="1" applyProtection="1">
      <alignment horizontal="center"/>
      <protection hidden="1"/>
    </xf>
    <xf numFmtId="3" fontId="12" fillId="0" borderId="70" xfId="0" applyNumberFormat="1" applyFont="1" applyBorder="1" applyAlignment="1" applyProtection="1">
      <alignment horizontal="center"/>
      <protection hidden="1"/>
    </xf>
    <xf numFmtId="3" fontId="9" fillId="3" borderId="73" xfId="0" applyNumberFormat="1" applyFont="1" applyFill="1" applyBorder="1" applyAlignment="1">
      <alignment horizontal="center"/>
    </xf>
    <xf numFmtId="3" fontId="9" fillId="3" borderId="74" xfId="0" applyNumberFormat="1" applyFont="1" applyFill="1" applyBorder="1" applyAlignment="1">
      <alignment horizontal="center"/>
    </xf>
    <xf numFmtId="3" fontId="9" fillId="3" borderId="75" xfId="0" applyNumberFormat="1" applyFont="1" applyFill="1" applyBorder="1" applyAlignment="1">
      <alignment horizontal="center"/>
    </xf>
    <xf numFmtId="3" fontId="12" fillId="0" borderId="76" xfId="0" applyNumberFormat="1" applyFont="1" applyBorder="1" applyAlignment="1">
      <alignment horizontal="center"/>
    </xf>
    <xf numFmtId="3" fontId="12" fillId="0" borderId="77" xfId="0" applyNumberFormat="1" applyFont="1" applyBorder="1" applyAlignment="1">
      <alignment horizontal="center"/>
    </xf>
    <xf numFmtId="3" fontId="12" fillId="0" borderId="78" xfId="0" applyNumberFormat="1" applyFont="1" applyBorder="1" applyAlignment="1">
      <alignment horizontal="center"/>
    </xf>
    <xf numFmtId="3" fontId="4" fillId="0" borderId="72" xfId="0" applyNumberFormat="1" applyFont="1" applyBorder="1" applyAlignment="1">
      <alignment horizontal="center"/>
    </xf>
    <xf numFmtId="3" fontId="9" fillId="3" borderId="13" xfId="0" applyNumberFormat="1" applyFont="1" applyFill="1" applyBorder="1" applyAlignment="1">
      <alignment horizontal="center"/>
    </xf>
    <xf numFmtId="3" fontId="11" fillId="0" borderId="79" xfId="0" applyNumberFormat="1" applyFont="1" applyBorder="1" applyAlignment="1">
      <alignment horizontal="center"/>
    </xf>
    <xf numFmtId="3" fontId="11" fillId="0" borderId="80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0" fontId="0" fillId="0" borderId="6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54" xfId="0" applyBorder="1" applyAlignment="1">
      <alignment horizontal="left"/>
    </xf>
    <xf numFmtId="3" fontId="12" fillId="0" borderId="81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3" fontId="11" fillId="0" borderId="84" xfId="12" applyNumberFormat="1" applyFont="1" applyBorder="1" applyAlignment="1">
      <alignment horizontal="center"/>
    </xf>
    <xf numFmtId="3" fontId="12" fillId="0" borderId="4" xfId="12" applyNumberFormat="1" applyBorder="1" applyAlignment="1">
      <alignment horizontal="center"/>
    </xf>
    <xf numFmtId="3" fontId="12" fillId="0" borderId="6" xfId="12" applyNumberFormat="1" applyBorder="1" applyAlignment="1">
      <alignment horizontal="center"/>
    </xf>
    <xf numFmtId="3" fontId="12" fillId="0" borderId="8" xfId="12" applyNumberFormat="1" applyBorder="1" applyAlignment="1">
      <alignment horizontal="center"/>
    </xf>
    <xf numFmtId="3" fontId="11" fillId="0" borderId="29" xfId="12" applyNumberFormat="1" applyFont="1" applyBorder="1" applyAlignment="1">
      <alignment horizontal="center"/>
    </xf>
    <xf numFmtId="3" fontId="12" fillId="0" borderId="27" xfId="12" applyNumberFormat="1" applyBorder="1" applyAlignment="1">
      <alignment horizontal="center"/>
    </xf>
    <xf numFmtId="3" fontId="12" fillId="0" borderId="28" xfId="12" applyNumberFormat="1" applyBorder="1" applyAlignment="1">
      <alignment horizontal="center"/>
    </xf>
    <xf numFmtId="3" fontId="12" fillId="0" borderId="85" xfId="12" applyNumberFormat="1" applyBorder="1" applyAlignment="1">
      <alignment horizontal="center"/>
    </xf>
    <xf numFmtId="3" fontId="11" fillId="0" borderId="86" xfId="12" applyNumberFormat="1" applyFont="1" applyBorder="1" applyAlignment="1">
      <alignment horizontal="center"/>
    </xf>
    <xf numFmtId="3" fontId="12" fillId="0" borderId="39" xfId="12" applyNumberFormat="1" applyBorder="1" applyAlignment="1">
      <alignment horizontal="center"/>
    </xf>
    <xf numFmtId="3" fontId="12" fillId="0" borderId="82" xfId="12" applyNumberFormat="1" applyBorder="1" applyAlignment="1">
      <alignment horizontal="center"/>
    </xf>
    <xf numFmtId="3" fontId="12" fillId="0" borderId="83" xfId="12" applyNumberFormat="1" applyBorder="1" applyAlignment="1">
      <alignment horizontal="center"/>
    </xf>
    <xf numFmtId="0" fontId="12" fillId="0" borderId="61" xfId="12" applyBorder="1" applyAlignment="1">
      <alignment horizontal="left"/>
    </xf>
    <xf numFmtId="0" fontId="12" fillId="0" borderId="14" xfId="12" applyBorder="1" applyAlignment="1">
      <alignment horizontal="left"/>
    </xf>
    <xf numFmtId="0" fontId="12" fillId="0" borderId="54" xfId="12" applyBorder="1" applyAlignment="1">
      <alignment horizontal="left"/>
    </xf>
    <xf numFmtId="0" fontId="4" fillId="0" borderId="0" xfId="0" applyFont="1"/>
    <xf numFmtId="3" fontId="17" fillId="0" borderId="88" xfId="0" applyNumberFormat="1" applyFont="1" applyBorder="1" applyAlignment="1">
      <alignment horizontal="center"/>
    </xf>
    <xf numFmtId="3" fontId="17" fillId="0" borderId="87" xfId="0" applyNumberFormat="1" applyFont="1" applyBorder="1" applyAlignment="1">
      <alignment horizontal="center"/>
    </xf>
    <xf numFmtId="3" fontId="9" fillId="5" borderId="25" xfId="0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0" fillId="0" borderId="89" xfId="0" applyNumberFormat="1" applyBorder="1" applyAlignment="1">
      <alignment horizontal="center"/>
    </xf>
    <xf numFmtId="3" fontId="12" fillId="0" borderId="89" xfId="12" applyNumberFormat="1" applyBorder="1" applyAlignment="1">
      <alignment horizontal="center"/>
    </xf>
    <xf numFmtId="3" fontId="0" fillId="0" borderId="16" xfId="0" applyNumberFormat="1" applyBorder="1" applyAlignment="1" applyProtection="1">
      <alignment horizontal="center"/>
      <protection hidden="1"/>
    </xf>
    <xf numFmtId="3" fontId="9" fillId="5" borderId="26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0" fillId="0" borderId="88" xfId="0" applyNumberFormat="1" applyBorder="1" applyAlignment="1">
      <alignment horizontal="center"/>
    </xf>
    <xf numFmtId="3" fontId="0" fillId="0" borderId="87" xfId="0" applyNumberFormat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3" fontId="4" fillId="0" borderId="36" xfId="0" applyNumberFormat="1" applyFont="1" applyBorder="1" applyAlignment="1" applyProtection="1">
      <alignment horizontal="center"/>
      <protection hidden="1"/>
    </xf>
    <xf numFmtId="3" fontId="4" fillId="0" borderId="0" xfId="0" applyNumberFormat="1" applyFont="1" applyProtection="1">
      <protection hidden="1"/>
    </xf>
    <xf numFmtId="3" fontId="0" fillId="0" borderId="88" xfId="0" applyNumberFormat="1" applyBorder="1" applyAlignment="1" applyProtection="1">
      <alignment horizontal="center"/>
      <protection hidden="1"/>
    </xf>
    <xf numFmtId="3" fontId="0" fillId="0" borderId="87" xfId="0" applyNumberFormat="1" applyBorder="1" applyAlignment="1" applyProtection="1">
      <alignment horizontal="center"/>
      <protection hidden="1"/>
    </xf>
    <xf numFmtId="3" fontId="17" fillId="0" borderId="88" xfId="0" applyNumberFormat="1" applyFont="1" applyBorder="1" applyAlignment="1" applyProtection="1">
      <alignment horizontal="center"/>
      <protection hidden="1"/>
    </xf>
    <xf numFmtId="3" fontId="17" fillId="0" borderId="87" xfId="0" applyNumberFormat="1" applyFont="1" applyBorder="1" applyAlignment="1" applyProtection="1">
      <alignment horizontal="center"/>
      <protection hidden="1"/>
    </xf>
    <xf numFmtId="10" fontId="4" fillId="0" borderId="0" xfId="11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15" fillId="0" borderId="87" xfId="0" applyNumberFormat="1" applyFont="1" applyBorder="1" applyAlignment="1">
      <alignment horizontal="center"/>
    </xf>
    <xf numFmtId="3" fontId="4" fillId="0" borderId="87" xfId="0" applyNumberFormat="1" applyFont="1" applyBorder="1" applyAlignment="1" applyProtection="1">
      <alignment horizontal="center"/>
      <protection hidden="1"/>
    </xf>
    <xf numFmtId="3" fontId="4" fillId="0" borderId="87" xfId="0" applyNumberFormat="1" applyFont="1" applyBorder="1" applyAlignment="1">
      <alignment horizontal="center"/>
    </xf>
    <xf numFmtId="3" fontId="15" fillId="0" borderId="87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right"/>
    </xf>
    <xf numFmtId="169" fontId="15" fillId="0" borderId="18" xfId="11" applyNumberFormat="1" applyFont="1" applyBorder="1" applyAlignment="1" applyProtection="1">
      <alignment horizontal="center"/>
      <protection hidden="1"/>
    </xf>
    <xf numFmtId="169" fontId="15" fillId="0" borderId="19" xfId="11" applyNumberFormat="1" applyFont="1" applyBorder="1" applyAlignment="1" applyProtection="1">
      <alignment horizontal="center"/>
      <protection hidden="1"/>
    </xf>
    <xf numFmtId="0" fontId="15" fillId="0" borderId="20" xfId="0" applyFont="1" applyBorder="1" applyAlignment="1">
      <alignment horizontal="left"/>
    </xf>
    <xf numFmtId="3" fontId="0" fillId="0" borderId="10" xfId="0" applyNumberFormat="1" applyBorder="1" applyAlignment="1" applyProtection="1">
      <alignment horizontal="center"/>
      <protection hidden="1"/>
    </xf>
    <xf numFmtId="3" fontId="0" fillId="0" borderId="11" xfId="0" applyNumberFormat="1" applyBorder="1" applyAlignment="1" applyProtection="1">
      <alignment horizontal="center"/>
      <protection hidden="1"/>
    </xf>
    <xf numFmtId="3" fontId="0" fillId="0" borderId="91" xfId="0" applyNumberFormat="1" applyBorder="1" applyAlignment="1" applyProtection="1">
      <alignment horizontal="center"/>
      <protection hidden="1"/>
    </xf>
    <xf numFmtId="0" fontId="0" fillId="0" borderId="92" xfId="0" applyBorder="1" applyAlignment="1" applyProtection="1">
      <alignment horizontal="left"/>
      <protection hidden="1"/>
    </xf>
    <xf numFmtId="3" fontId="0" fillId="0" borderId="93" xfId="0" applyNumberFormat="1" applyBorder="1" applyAlignment="1" applyProtection="1">
      <alignment horizontal="center"/>
      <protection hidden="1"/>
    </xf>
    <xf numFmtId="3" fontId="0" fillId="0" borderId="94" xfId="0" applyNumberFormat="1" applyBorder="1" applyAlignment="1" applyProtection="1">
      <alignment horizontal="center"/>
      <protection hidden="1"/>
    </xf>
    <xf numFmtId="3" fontId="4" fillId="0" borderId="96" xfId="0" applyNumberFormat="1" applyFont="1" applyBorder="1" applyAlignment="1" applyProtection="1">
      <alignment horizontal="center"/>
      <protection hidden="1"/>
    </xf>
    <xf numFmtId="3" fontId="4" fillId="0" borderId="97" xfId="0" applyNumberFormat="1" applyFont="1" applyBorder="1" applyAlignment="1" applyProtection="1">
      <alignment horizontal="center"/>
      <protection hidden="1"/>
    </xf>
    <xf numFmtId="3" fontId="0" fillId="0" borderId="80" xfId="0" applyNumberFormat="1" applyBorder="1" applyAlignment="1" applyProtection="1">
      <alignment horizontal="center"/>
      <protection hidden="1"/>
    </xf>
    <xf numFmtId="3" fontId="0" fillId="0" borderId="98" xfId="0" applyNumberFormat="1" applyBorder="1" applyAlignment="1" applyProtection="1">
      <alignment horizontal="center"/>
      <protection hidden="1"/>
    </xf>
    <xf numFmtId="3" fontId="4" fillId="0" borderId="99" xfId="0" applyNumberFormat="1" applyFont="1" applyBorder="1" applyAlignment="1" applyProtection="1">
      <alignment horizontal="center"/>
      <protection hidden="1"/>
    </xf>
    <xf numFmtId="3" fontId="0" fillId="0" borderId="95" xfId="0" applyNumberFormat="1" applyBorder="1" applyAlignment="1" applyProtection="1">
      <alignment horizontal="center"/>
      <protection hidden="1"/>
    </xf>
    <xf numFmtId="3" fontId="7" fillId="0" borderId="90" xfId="0" applyNumberFormat="1" applyFont="1" applyBorder="1" applyAlignment="1" applyProtection="1">
      <alignment horizontal="center"/>
      <protection hidden="1"/>
    </xf>
    <xf numFmtId="0" fontId="19" fillId="0" borderId="0" xfId="0" applyFont="1"/>
    <xf numFmtId="4" fontId="19" fillId="0" borderId="0" xfId="0" applyNumberFormat="1" applyFont="1"/>
    <xf numFmtId="4" fontId="20" fillId="0" borderId="0" xfId="0" applyNumberFormat="1" applyFont="1"/>
    <xf numFmtId="4" fontId="0" fillId="0" borderId="0" xfId="0" applyNumberFormat="1"/>
    <xf numFmtId="0" fontId="11" fillId="0" borderId="13" xfId="0" applyFont="1" applyBorder="1"/>
    <xf numFmtId="0" fontId="7" fillId="0" borderId="13" xfId="0" applyFont="1" applyBorder="1" applyAlignment="1" applyProtection="1">
      <alignment horizontal="left"/>
      <protection hidden="1"/>
    </xf>
    <xf numFmtId="0" fontId="11" fillId="0" borderId="13" xfId="0" applyFont="1" applyBorder="1" applyAlignment="1" applyProtection="1">
      <alignment horizontal="left"/>
      <protection hidden="1"/>
    </xf>
    <xf numFmtId="3" fontId="11" fillId="0" borderId="50" xfId="0" applyNumberFormat="1" applyFont="1" applyBorder="1" applyAlignment="1">
      <alignment horizontal="center"/>
    </xf>
    <xf numFmtId="3" fontId="0" fillId="0" borderId="101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12" fillId="0" borderId="50" xfId="12" applyNumberFormat="1" applyBorder="1" applyAlignment="1">
      <alignment horizontal="center"/>
    </xf>
    <xf numFmtId="3" fontId="17" fillId="0" borderId="6" xfId="0" applyNumberFormat="1" applyFont="1" applyBorder="1" applyAlignment="1" applyProtection="1">
      <alignment horizontal="center"/>
      <protection hidden="1"/>
    </xf>
    <xf numFmtId="3" fontId="17" fillId="0" borderId="32" xfId="0" applyNumberFormat="1" applyFont="1" applyBorder="1" applyAlignment="1" applyProtection="1">
      <alignment horizontal="center"/>
      <protection hidden="1"/>
    </xf>
    <xf numFmtId="3" fontId="0" fillId="0" borderId="102" xfId="0" applyNumberFormat="1" applyBorder="1" applyAlignment="1" applyProtection="1">
      <alignment horizontal="center"/>
      <protection hidden="1"/>
    </xf>
    <xf numFmtId="3" fontId="17" fillId="0" borderId="43" xfId="0" applyNumberFormat="1" applyFont="1" applyBorder="1" applyAlignment="1" applyProtection="1">
      <alignment horizontal="center"/>
      <protection hidden="1"/>
    </xf>
    <xf numFmtId="0" fontId="4" fillId="0" borderId="13" xfId="0" applyFont="1" applyBorder="1"/>
    <xf numFmtId="3" fontId="4" fillId="0" borderId="13" xfId="0" applyNumberFormat="1" applyFont="1" applyBorder="1" applyAlignment="1">
      <alignment horizontal="center"/>
    </xf>
    <xf numFmtId="3" fontId="0" fillId="0" borderId="103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left"/>
      <protection hidden="1"/>
    </xf>
    <xf numFmtId="3" fontId="4" fillId="0" borderId="104" xfId="0" applyNumberFormat="1" applyFont="1" applyBorder="1" applyAlignment="1" applyProtection="1">
      <alignment horizontal="center"/>
      <protection hidden="1"/>
    </xf>
    <xf numFmtId="3" fontId="17" fillId="0" borderId="31" xfId="0" applyNumberFormat="1" applyFont="1" applyBorder="1" applyAlignment="1" applyProtection="1">
      <alignment horizontal="center"/>
      <protection hidden="1"/>
    </xf>
    <xf numFmtId="3" fontId="0" fillId="0" borderId="105" xfId="0" applyNumberFormat="1" applyBorder="1" applyAlignment="1" applyProtection="1">
      <alignment horizontal="center"/>
      <protection hidden="1"/>
    </xf>
    <xf numFmtId="3" fontId="12" fillId="0" borderId="31" xfId="12" applyNumberFormat="1" applyBorder="1" applyAlignment="1">
      <alignment horizontal="center"/>
    </xf>
    <xf numFmtId="3" fontId="11" fillId="0" borderId="106" xfId="12" applyNumberFormat="1" applyFont="1" applyBorder="1" applyAlignment="1">
      <alignment horizontal="center"/>
    </xf>
    <xf numFmtId="3" fontId="11" fillId="0" borderId="66" xfId="12" applyNumberFormat="1" applyFont="1" applyBorder="1" applyAlignment="1">
      <alignment horizontal="center"/>
    </xf>
    <xf numFmtId="3" fontId="12" fillId="0" borderId="32" xfId="12" applyNumberFormat="1" applyBorder="1" applyAlignment="1">
      <alignment horizontal="center"/>
    </xf>
    <xf numFmtId="3" fontId="12" fillId="0" borderId="107" xfId="12" applyNumberFormat="1" applyBorder="1" applyAlignment="1">
      <alignment horizontal="center"/>
    </xf>
    <xf numFmtId="169" fontId="15" fillId="0" borderId="33" xfId="11" applyNumberFormat="1" applyFont="1" applyBorder="1" applyAlignment="1" applyProtection="1">
      <alignment horizontal="center"/>
      <protection hidden="1"/>
    </xf>
    <xf numFmtId="169" fontId="15" fillId="0" borderId="54" xfId="11" applyNumberFormat="1" applyFont="1" applyBorder="1" applyAlignment="1" applyProtection="1">
      <alignment horizontal="center"/>
      <protection hidden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2" applyAlignment="1">
      <alignment horizontal="center"/>
    </xf>
    <xf numFmtId="170" fontId="0" fillId="0" borderId="0" xfId="26" applyNumberFormat="1" applyFont="1" applyProtection="1">
      <protection hidden="1"/>
    </xf>
    <xf numFmtId="3" fontId="0" fillId="0" borderId="45" xfId="0" applyNumberFormat="1" applyBorder="1" applyAlignment="1" applyProtection="1">
      <alignment horizontal="center"/>
      <protection locked="0"/>
    </xf>
    <xf numFmtId="3" fontId="0" fillId="0" borderId="42" xfId="0" applyNumberFormat="1" applyBorder="1" applyAlignment="1" applyProtection="1">
      <alignment horizontal="center"/>
      <protection locked="0"/>
    </xf>
    <xf numFmtId="3" fontId="0" fillId="0" borderId="46" xfId="0" applyNumberFormat="1" applyBorder="1" applyAlignment="1" applyProtection="1">
      <alignment horizontal="center"/>
      <protection locked="0"/>
    </xf>
    <xf numFmtId="3" fontId="0" fillId="0" borderId="43" xfId="0" applyNumberForma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left"/>
      <protection hidden="1"/>
    </xf>
    <xf numFmtId="3" fontId="0" fillId="0" borderId="6" xfId="7" applyNumberFormat="1" applyFont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169" fontId="15" fillId="0" borderId="10" xfId="11" applyNumberFormat="1" applyFont="1" applyBorder="1" applyAlignment="1" applyProtection="1">
      <alignment horizontal="center"/>
      <protection hidden="1"/>
    </xf>
    <xf numFmtId="169" fontId="15" fillId="0" borderId="11" xfId="11" applyNumberFormat="1" applyFont="1" applyBorder="1" applyAlignment="1" applyProtection="1">
      <alignment horizontal="center"/>
      <protection hidden="1"/>
    </xf>
    <xf numFmtId="169" fontId="15" fillId="0" borderId="26" xfId="11" applyNumberFormat="1" applyFont="1" applyBorder="1" applyAlignment="1" applyProtection="1">
      <alignment horizontal="center"/>
      <protection hidden="1"/>
    </xf>
    <xf numFmtId="169" fontId="15" fillId="0" borderId="13" xfId="11" applyNumberFormat="1" applyFont="1" applyBorder="1" applyAlignment="1" applyProtection="1">
      <alignment horizontal="center"/>
      <protection hidden="1"/>
    </xf>
    <xf numFmtId="3" fontId="0" fillId="0" borderId="0" xfId="0" applyNumberFormat="1"/>
    <xf numFmtId="3" fontId="7" fillId="0" borderId="25" xfId="0" applyNumberFormat="1" applyFont="1" applyBorder="1" applyAlignment="1" applyProtection="1">
      <alignment horizontal="center"/>
      <protection hidden="1"/>
    </xf>
    <xf numFmtId="3" fontId="7" fillId="0" borderId="11" xfId="0" applyNumberFormat="1" applyFont="1" applyBorder="1" applyAlignment="1" applyProtection="1">
      <alignment horizontal="center"/>
      <protection hidden="1"/>
    </xf>
    <xf numFmtId="3" fontId="0" fillId="0" borderId="110" xfId="0" applyNumberFormat="1" applyBorder="1" applyAlignment="1" applyProtection="1">
      <alignment horizontal="center"/>
      <protection hidden="1"/>
    </xf>
    <xf numFmtId="169" fontId="16" fillId="0" borderId="26" xfId="11" applyNumberFormat="1" applyFont="1" applyFill="1" applyBorder="1" applyAlignment="1" applyProtection="1">
      <alignment horizontal="center"/>
      <protection hidden="1"/>
    </xf>
    <xf numFmtId="10" fontId="16" fillId="0" borderId="13" xfId="11" applyNumberFormat="1" applyFont="1" applyFill="1" applyBorder="1" applyAlignment="1" applyProtection="1">
      <alignment horizontal="center"/>
      <protection hidden="1"/>
    </xf>
    <xf numFmtId="3" fontId="3" fillId="0" borderId="32" xfId="0" applyNumberFormat="1" applyFont="1" applyBorder="1" applyAlignment="1" applyProtection="1">
      <alignment horizontal="center"/>
      <protection hidden="1"/>
    </xf>
    <xf numFmtId="3" fontId="4" fillId="0" borderId="29" xfId="0" applyNumberFormat="1" applyFont="1" applyBorder="1" applyAlignment="1" applyProtection="1">
      <alignment horizontal="center"/>
      <protection hidden="1"/>
    </xf>
    <xf numFmtId="0" fontId="4" fillId="0" borderId="20" xfId="0" applyFont="1" applyBorder="1" applyProtection="1">
      <protection hidden="1"/>
    </xf>
    <xf numFmtId="3" fontId="4" fillId="0" borderId="109" xfId="0" applyNumberFormat="1" applyFont="1" applyBorder="1" applyAlignment="1" applyProtection="1">
      <alignment horizontal="center"/>
      <protection hidden="1"/>
    </xf>
    <xf numFmtId="3" fontId="3" fillId="0" borderId="112" xfId="0" applyNumberFormat="1" applyFont="1" applyBorder="1" applyAlignment="1" applyProtection="1">
      <alignment horizontal="center"/>
      <protection hidden="1"/>
    </xf>
    <xf numFmtId="3" fontId="3" fillId="0" borderId="23" xfId="0" applyNumberFormat="1" applyFont="1" applyBorder="1" applyAlignment="1" applyProtection="1">
      <alignment horizontal="center"/>
      <protection hidden="1"/>
    </xf>
    <xf numFmtId="3" fontId="3" fillId="0" borderId="33" xfId="0" applyNumberFormat="1" applyFont="1" applyBorder="1" applyAlignment="1" applyProtection="1">
      <alignment horizontal="center"/>
      <protection hidden="1"/>
    </xf>
    <xf numFmtId="3" fontId="7" fillId="0" borderId="113" xfId="0" applyNumberFormat="1" applyFont="1" applyBorder="1" applyAlignment="1" applyProtection="1">
      <alignment horizontal="center"/>
      <protection hidden="1"/>
    </xf>
    <xf numFmtId="3" fontId="7" fillId="0" borderId="57" xfId="0" applyNumberFormat="1" applyFont="1" applyBorder="1" applyAlignment="1" applyProtection="1">
      <alignment horizontal="center"/>
      <protection hidden="1"/>
    </xf>
    <xf numFmtId="3" fontId="7" fillId="0" borderId="114" xfId="0" applyNumberFormat="1" applyFon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3" fontId="0" fillId="0" borderId="56" xfId="0" applyNumberFormat="1" applyBorder="1" applyAlignment="1" applyProtection="1">
      <alignment horizontal="center"/>
      <protection hidden="1"/>
    </xf>
    <xf numFmtId="3" fontId="0" fillId="0" borderId="9" xfId="0" applyNumberFormat="1" applyBorder="1" applyAlignment="1" applyProtection="1">
      <alignment horizontal="center"/>
      <protection hidden="1"/>
    </xf>
    <xf numFmtId="3" fontId="0" fillId="0" borderId="115" xfId="0" applyNumberFormat="1" applyBorder="1" applyAlignment="1" applyProtection="1">
      <alignment horizontal="center"/>
      <protection locked="0"/>
    </xf>
    <xf numFmtId="3" fontId="0" fillId="0" borderId="115" xfId="0" applyNumberFormat="1" applyBorder="1" applyAlignment="1" applyProtection="1">
      <alignment horizontal="center"/>
      <protection hidden="1"/>
    </xf>
    <xf numFmtId="3" fontId="4" fillId="0" borderId="116" xfId="0" applyNumberFormat="1" applyFont="1" applyBorder="1" applyAlignment="1" applyProtection="1">
      <alignment horizontal="center"/>
      <protection hidden="1"/>
    </xf>
    <xf numFmtId="3" fontId="0" fillId="0" borderId="117" xfId="0" applyNumberFormat="1" applyBorder="1" applyAlignment="1" applyProtection="1">
      <alignment horizontal="center"/>
      <protection locked="0"/>
    </xf>
    <xf numFmtId="3" fontId="0" fillId="0" borderId="118" xfId="0" applyNumberFormat="1" applyBorder="1" applyAlignment="1" applyProtection="1">
      <alignment horizontal="center"/>
      <protection locked="0"/>
    </xf>
    <xf numFmtId="3" fontId="0" fillId="0" borderId="118" xfId="0" applyNumberFormat="1" applyBorder="1" applyAlignment="1" applyProtection="1">
      <alignment horizontal="center"/>
      <protection hidden="1"/>
    </xf>
    <xf numFmtId="3" fontId="0" fillId="0" borderId="119" xfId="0" applyNumberFormat="1" applyBorder="1" applyAlignment="1" applyProtection="1">
      <alignment horizontal="center"/>
      <protection hidden="1"/>
    </xf>
    <xf numFmtId="3" fontId="12" fillId="0" borderId="120" xfId="0" applyNumberFormat="1" applyFont="1" applyBorder="1" applyAlignment="1">
      <alignment horizontal="center"/>
    </xf>
    <xf numFmtId="3" fontId="12" fillId="0" borderId="12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4" fillId="0" borderId="20" xfId="0" applyFont="1" applyBorder="1"/>
    <xf numFmtId="169" fontId="15" fillId="4" borderId="122" xfId="11" applyNumberFormat="1" applyFont="1" applyFill="1" applyBorder="1" applyAlignment="1">
      <alignment horizontal="center"/>
    </xf>
    <xf numFmtId="169" fontId="15" fillId="4" borderId="111" xfId="11" applyNumberFormat="1" applyFont="1" applyFill="1" applyBorder="1" applyAlignment="1">
      <alignment horizontal="center"/>
    </xf>
    <xf numFmtId="169" fontId="15" fillId="4" borderId="108" xfId="11" applyNumberFormat="1" applyFont="1" applyFill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107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12" fillId="0" borderId="123" xfId="0" applyNumberFormat="1" applyFont="1" applyBorder="1" applyAlignment="1">
      <alignment horizontal="center"/>
    </xf>
    <xf numFmtId="3" fontId="12" fillId="0" borderId="14" xfId="12" applyNumberFormat="1" applyBorder="1" applyAlignment="1">
      <alignment horizontal="center"/>
    </xf>
    <xf numFmtId="3" fontId="12" fillId="0" borderId="69" xfId="0" applyNumberFormat="1" applyFont="1" applyBorder="1" applyAlignment="1">
      <alignment horizontal="center"/>
    </xf>
    <xf numFmtId="3" fontId="12" fillId="0" borderId="54" xfId="12" applyNumberFormat="1" applyBorder="1" applyAlignment="1">
      <alignment horizontal="center"/>
    </xf>
    <xf numFmtId="0" fontId="12" fillId="0" borderId="101" xfId="12" applyBorder="1"/>
    <xf numFmtId="3" fontId="0" fillId="0" borderId="90" xfId="0" applyNumberFormat="1" applyBorder="1" applyAlignment="1">
      <alignment horizontal="center"/>
    </xf>
    <xf numFmtId="3" fontId="0" fillId="0" borderId="100" xfId="0" applyNumberFormat="1" applyBorder="1" applyAlignment="1">
      <alignment horizontal="center"/>
    </xf>
    <xf numFmtId="169" fontId="15" fillId="0" borderId="90" xfId="11" applyNumberFormat="1" applyFont="1" applyBorder="1" applyAlignment="1" applyProtection="1">
      <alignment horizontal="center"/>
      <protection hidden="1"/>
    </xf>
    <xf numFmtId="169" fontId="15" fillId="0" borderId="124" xfId="11" applyNumberFormat="1" applyFont="1" applyBorder="1" applyAlignment="1" applyProtection="1">
      <alignment horizontal="center"/>
      <protection hidden="1"/>
    </xf>
    <xf numFmtId="3" fontId="3" fillId="0" borderId="61" xfId="0" applyNumberFormat="1" applyFont="1" applyBorder="1" applyAlignment="1" applyProtection="1">
      <alignment horizontal="center"/>
      <protection hidden="1"/>
    </xf>
    <xf numFmtId="3" fontId="3" fillId="0" borderId="14" xfId="0" applyNumberFormat="1" applyFont="1" applyBorder="1" applyAlignment="1" applyProtection="1">
      <alignment horizontal="center"/>
      <protection hidden="1"/>
    </xf>
    <xf numFmtId="3" fontId="3" fillId="0" borderId="54" xfId="0" applyNumberFormat="1" applyFont="1" applyBorder="1" applyAlignment="1" applyProtection="1">
      <alignment horizontal="center"/>
      <protection hidden="1"/>
    </xf>
    <xf numFmtId="3" fontId="11" fillId="0" borderId="95" xfId="0" applyNumberFormat="1" applyFont="1" applyBorder="1" applyAlignment="1">
      <alignment horizontal="center"/>
    </xf>
    <xf numFmtId="169" fontId="16" fillId="0" borderId="12" xfId="11" applyNumberFormat="1" applyFont="1" applyFill="1" applyBorder="1" applyAlignment="1" applyProtection="1">
      <alignment horizontal="center"/>
      <protection hidden="1"/>
    </xf>
  </cellXfs>
  <cellStyles count="27">
    <cellStyle name="Comma" xfId="1" xr:uid="{00000000-0005-0000-0000-000000000000}"/>
    <cellStyle name="Comma[0]" xfId="2" xr:uid="{00000000-0005-0000-0000-000001000000}"/>
    <cellStyle name="Currency" xfId="3" xr:uid="{00000000-0005-0000-0000-000002000000}"/>
    <cellStyle name="Currency[0]" xfId="4" xr:uid="{00000000-0005-0000-0000-000003000000}"/>
    <cellStyle name="Euro" xfId="10" xr:uid="{00000000-0005-0000-0000-000004000000}"/>
    <cellStyle name="Excel Built-in Comma" xfId="13" xr:uid="{00000000-0005-0000-0000-000005000000}"/>
    <cellStyle name="Heading" xfId="14" xr:uid="{00000000-0005-0000-0000-000006000000}"/>
    <cellStyle name="Heading 1" xfId="15" xr:uid="{00000000-0005-0000-0000-000007000000}"/>
    <cellStyle name="Heading1" xfId="16" xr:uid="{00000000-0005-0000-0000-000008000000}"/>
    <cellStyle name="Heading1 2" xfId="17" xr:uid="{00000000-0005-0000-0000-000009000000}"/>
    <cellStyle name="Millares" xfId="26" builtinId="3"/>
    <cellStyle name="Millares 2" xfId="23" xr:uid="{00000000-0005-0000-0000-00000B000000}"/>
    <cellStyle name="Normal" xfId="0" builtinId="0"/>
    <cellStyle name="Normal 2" xfId="5" xr:uid="{00000000-0005-0000-0000-00000D000000}"/>
    <cellStyle name="Normal 2 2" xfId="6" xr:uid="{00000000-0005-0000-0000-00000E000000}"/>
    <cellStyle name="Normal 2 3" xfId="22" xr:uid="{00000000-0005-0000-0000-00000F000000}"/>
    <cellStyle name="Normal 3" xfId="7" xr:uid="{00000000-0005-0000-0000-000010000000}"/>
    <cellStyle name="Normal 3 2" xfId="24" xr:uid="{00000000-0005-0000-0000-000011000000}"/>
    <cellStyle name="Normal 4" xfId="9" xr:uid="{00000000-0005-0000-0000-000012000000}"/>
    <cellStyle name="Normal 5" xfId="12" xr:uid="{00000000-0005-0000-0000-000013000000}"/>
    <cellStyle name="Percent" xfId="8" xr:uid="{00000000-0005-0000-0000-000014000000}"/>
    <cellStyle name="Porcentaje" xfId="11" builtinId="5"/>
    <cellStyle name="Porcentual 2" xfId="25" xr:uid="{00000000-0005-0000-0000-000016000000}"/>
    <cellStyle name="Result" xfId="18" xr:uid="{00000000-0005-0000-0000-000017000000}"/>
    <cellStyle name="Result 3" xfId="19" xr:uid="{00000000-0005-0000-0000-000018000000}"/>
    <cellStyle name="Result2" xfId="20" xr:uid="{00000000-0005-0000-0000-000019000000}"/>
    <cellStyle name="Result2 4" xfId="21" xr:uid="{00000000-0005-0000-0000-00001A000000}"/>
  </cellStyles>
  <dxfs count="15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/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medium">
          <color indexed="64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thin">
          <color theme="1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auto="1"/>
        </top>
        <bottom style="dashed">
          <color auto="1"/>
        </bottom>
      </border>
    </dxf>
    <dxf>
      <border>
        <top style="dashed">
          <color theme="1"/>
        </top>
        <vertical/>
        <horizontal/>
      </border>
    </dxf>
    <dxf>
      <border diagonalUp="0" diagonalDown="0">
        <left style="medium">
          <color theme="1"/>
        </left>
        <right style="medium">
          <color indexed="64"/>
        </right>
        <top style="medium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dashed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5"/>
          <bgColor theme="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/>
        <top style="dashed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medium">
          <color indexed="64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/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dashed">
          <color rgb="FF000000"/>
        </top>
        <bottom style="medium">
          <color rgb="FF000000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rgb="FF000000"/>
        </top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Estilo de tabla 1" pivot="0" count="1" xr9:uid="{00000000-0011-0000-FFFF-FFFF00000000}">
      <tableStyleElement type="firstRowStripe" dxfId="152"/>
    </tableStyle>
  </tableStyles>
  <colors>
    <mruColors>
      <color rgb="FF153357"/>
      <color rgb="FFD9D9D9"/>
      <color rgb="FFDADBDE"/>
      <color rgb="FF8E8E8E"/>
      <color rgb="FFE0EA82"/>
      <color rgb="FFA3F733"/>
      <color rgb="FF94F979"/>
      <color rgb="FFF4EE7E"/>
      <color rgb="FFEFF9BF"/>
      <color rgb="FFF2F4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</a:t>
            </a:r>
            <a:r>
              <a:rPr lang="en-US" baseline="0"/>
              <a:t> FRACCIONS 2017-2025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'RESUM 2025'!$A$4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B84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2025'!$N$4,'RESUM 2025'!$N$15,'RESUM 2025'!$N$26,'RESUM 2025'!$N$37,'RESUM 2025'!$N$48)</c:f>
              <c:numCache>
                <c:formatCode>#,##0</c:formatCode>
                <c:ptCount val="5"/>
                <c:pt idx="0">
                  <c:v>4953910.0599999996</c:v>
                </c:pt>
                <c:pt idx="1">
                  <c:v>5549519.3747712802</c:v>
                </c:pt>
                <c:pt idx="2">
                  <c:v>5486423.1520000007</c:v>
                </c:pt>
                <c:pt idx="3">
                  <c:v>5812523.8599999994</c:v>
                </c:pt>
                <c:pt idx="4">
                  <c:v>15636729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B-420B-BD59-997E66D22885}"/>
            </c:ext>
          </c:extLst>
        </c:ser>
        <c:ser>
          <c:idx val="10"/>
          <c:order val="1"/>
          <c:tx>
            <c:strRef>
              <c:f>'RESUM 2025'!$A$5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2E2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2025'!$N$5,'RESUM 2025'!$N$16,'RESUM 2025'!$N$27,'RESUM 2025'!$N$38,'RESUM 2025'!$N$49)</c:f>
              <c:numCache>
                <c:formatCode>#,##0</c:formatCode>
                <c:ptCount val="5"/>
                <c:pt idx="0">
                  <c:v>6017219.8599999994</c:v>
                </c:pt>
                <c:pt idx="1">
                  <c:v>5899329.4367639748</c:v>
                </c:pt>
                <c:pt idx="2">
                  <c:v>5606946.0300000003</c:v>
                </c:pt>
                <c:pt idx="3">
                  <c:v>5709720.0299999993</c:v>
                </c:pt>
                <c:pt idx="4">
                  <c:v>15240978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6B-420B-BD59-997E66D22885}"/>
            </c:ext>
          </c:extLst>
        </c:ser>
        <c:ser>
          <c:idx val="18"/>
          <c:order val="2"/>
          <c:tx>
            <c:strRef>
              <c:f>'RESUM 2025'!$A$6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E0A-4780-9F45-F44338D39439}"/>
              </c:ext>
            </c:extLst>
          </c:dPt>
          <c:dPt>
            <c:idx val="1"/>
            <c:invertIfNegative val="0"/>
            <c:bubble3D val="0"/>
            <c:spPr>
              <a:solidFill>
                <a:srgbClr val="E0EA8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2025'!$N$6,'RESUM 2025'!$N$17,'RESUM 2025'!$N$28,'RESUM 2025'!$N$39,'RESUM 2025'!$N$50)</c:f>
              <c:numCache>
                <c:formatCode>#,##0</c:formatCode>
                <c:ptCount val="5"/>
                <c:pt idx="0">
                  <c:v>7250915.5699999984</c:v>
                </c:pt>
                <c:pt idx="1">
                  <c:v>6396876.398</c:v>
                </c:pt>
                <c:pt idx="2">
                  <c:v>5795567.3700000001</c:v>
                </c:pt>
                <c:pt idx="3">
                  <c:v>5559130.04</c:v>
                </c:pt>
                <c:pt idx="4">
                  <c:v>12866677.82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26B-420B-BD59-997E66D22885}"/>
            </c:ext>
          </c:extLst>
        </c:ser>
        <c:ser>
          <c:idx val="27"/>
          <c:order val="3"/>
          <c:tx>
            <c:strRef>
              <c:f>'RESUM 2025'!$A$7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1F2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2025'!$N$7,'RESUM 2025'!$N$18,'RESUM 2025'!$N$29,'RESUM 2025'!$N$40,'RESUM 2025'!$N$51)</c:f>
              <c:numCache>
                <c:formatCode>#,##0</c:formatCode>
                <c:ptCount val="5"/>
                <c:pt idx="0">
                  <c:v>8372094.2899999982</c:v>
                </c:pt>
                <c:pt idx="1">
                  <c:v>7402776.0099999998</c:v>
                </c:pt>
                <c:pt idx="2">
                  <c:v>6653404.8399999999</c:v>
                </c:pt>
                <c:pt idx="3">
                  <c:v>6073854.0300000003</c:v>
                </c:pt>
                <c:pt idx="4">
                  <c:v>13694820.1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726B-420B-BD59-997E66D22885}"/>
            </c:ext>
          </c:extLst>
        </c:ser>
        <c:ser>
          <c:idx val="36"/>
          <c:order val="4"/>
          <c:tx>
            <c:strRef>
              <c:f>'RESUM 2025'!$A$8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2F4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8E8E8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2025'!$N$8,'RESUM 2025'!$N$19,'RESUM 2025'!$N$30,'RESUM 2025'!$N$41,'RESUM 2025'!$N$52)</c:f>
              <c:numCache>
                <c:formatCode>#,##0</c:formatCode>
                <c:ptCount val="5"/>
                <c:pt idx="0">
                  <c:v>8090302.4499999993</c:v>
                </c:pt>
                <c:pt idx="1">
                  <c:v>7561088.5255253883</c:v>
                </c:pt>
                <c:pt idx="2">
                  <c:v>6597864.3999999994</c:v>
                </c:pt>
                <c:pt idx="3">
                  <c:v>5947509.9800000004</c:v>
                </c:pt>
                <c:pt idx="4">
                  <c:v>14469238.01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726B-420B-BD59-997E66D22885}"/>
            </c:ext>
          </c:extLst>
        </c:ser>
        <c:ser>
          <c:idx val="0"/>
          <c:order val="5"/>
          <c:tx>
            <c:strRef>
              <c:f>'RESUM 2025'!$A$9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FF9B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DADBD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2025'!$N$9,'RESUM 2025'!$N$20,'RESUM 2025'!$N$31,'RESUM 2025'!$N$42,'RESUM 2025'!$N$53)</c:f>
              <c:numCache>
                <c:formatCode>#,##0</c:formatCode>
                <c:ptCount val="5"/>
                <c:pt idx="0">
                  <c:v>7739103.2193523832</c:v>
                </c:pt>
                <c:pt idx="1">
                  <c:v>7655482.2340692831</c:v>
                </c:pt>
                <c:pt idx="2">
                  <c:v>6437843.5985748544</c:v>
                </c:pt>
                <c:pt idx="3">
                  <c:v>6982359.0099983001</c:v>
                </c:pt>
                <c:pt idx="4">
                  <c:v>17530549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726B-420B-BD59-997E66D22885}"/>
            </c:ext>
          </c:extLst>
        </c:ser>
        <c:ser>
          <c:idx val="3"/>
          <c:order val="6"/>
          <c:tx>
            <c:v>2023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4EE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rgbClr val="94F97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D9D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2025'!$N$10,'RESUM 2025'!$N$21,'RESUM 2025'!$N$32,'RESUM 2025'!$N$43,'RESUM 2025'!$N$54)</c:f>
              <c:numCache>
                <c:formatCode>#,##0</c:formatCode>
                <c:ptCount val="5"/>
                <c:pt idx="0">
                  <c:v>8150056.6269223504</c:v>
                </c:pt>
                <c:pt idx="1">
                  <c:v>7935282.07081105</c:v>
                </c:pt>
                <c:pt idx="2">
                  <c:v>6323008.918654019</c:v>
                </c:pt>
                <c:pt idx="3">
                  <c:v>7537759.9900000002</c:v>
                </c:pt>
                <c:pt idx="4">
                  <c:v>14309430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A-4780-9F45-F44338D39439}"/>
            </c:ext>
          </c:extLst>
        </c:ser>
        <c:ser>
          <c:idx val="2"/>
          <c:order val="7"/>
          <c:tx>
            <c:strRef>
              <c:f>'RESUM 2025'!$A$11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rgbClr val="A3F7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1533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outerShdw blurRad="50800" dist="50800" dir="5400000" sx="2000" sy="2000" algn="ctr" rotWithShape="0">
                        <a:srgbClr val="000000">
                          <a:alpha val="42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2025'!$N$11,'RESUM 2025'!$N$21,'RESUM 2025'!$N$33,'RESUM 2025'!$N$44,'RESUM 2025'!$N$55)</c:f>
              <c:numCache>
                <c:formatCode>#,##0</c:formatCode>
                <c:ptCount val="5"/>
                <c:pt idx="0">
                  <c:v>8820273.407405505</c:v>
                </c:pt>
                <c:pt idx="1">
                  <c:v>7935282.07081105</c:v>
                </c:pt>
                <c:pt idx="2">
                  <c:v>6382660.3958781296</c:v>
                </c:pt>
                <c:pt idx="3">
                  <c:v>8865740</c:v>
                </c:pt>
                <c:pt idx="4">
                  <c:v>17792150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726B-420B-BD59-997E66D22885}"/>
            </c:ext>
          </c:extLst>
        </c:ser>
        <c:ser>
          <c:idx val="4"/>
          <c:order val="8"/>
          <c:tx>
            <c:strRef>
              <c:f>'RESUM 2025'!$A$12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2025'!$N$12,'RESUM 2025'!$N$23,'RESUM 2025'!$N$34,'RESUM 2025'!$N$45,'RESUM 2025'!$N$56)</c:f>
              <c:numCache>
                <c:formatCode>#,##0</c:formatCode>
                <c:ptCount val="5"/>
                <c:pt idx="0">
                  <c:v>1443829.836589854</c:v>
                </c:pt>
                <c:pt idx="1">
                  <c:v>1453766.5039167083</c:v>
                </c:pt>
                <c:pt idx="2">
                  <c:v>1144994.3800149858</c:v>
                </c:pt>
                <c:pt idx="3">
                  <c:v>1630640</c:v>
                </c:pt>
                <c:pt idx="4">
                  <c:v>3066320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A989-4A18-9A9E-07D309EAC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129167"/>
        <c:axId val="2008130831"/>
      </c:barChart>
      <c:catAx>
        <c:axId val="200812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08130831"/>
        <c:crosses val="autoZero"/>
        <c:auto val="1"/>
        <c:lblAlgn val="ctr"/>
        <c:lblOffset val="100"/>
        <c:noMultiLvlLbl val="0"/>
      </c:catAx>
      <c:valAx>
        <c:axId val="2008130831"/>
        <c:scaling>
          <c:orientation val="minMax"/>
          <c:max val="18000000"/>
        </c:scaling>
        <c:delete val="0"/>
        <c:axPos val="l"/>
        <c:majorGridlines>
          <c:spPr>
            <a:ln w="9525" cap="flat" cmpd="sng" algn="ctr">
              <a:solidFill>
                <a:srgbClr val="E2E2E2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08129167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FORM!$B$45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  <c:pt idx="7">
                  <c:v>750200</c:v>
                </c:pt>
                <c:pt idx="8">
                  <c:v>771160</c:v>
                </c:pt>
                <c:pt idx="9">
                  <c:v>807020</c:v>
                </c:pt>
                <c:pt idx="10">
                  <c:v>787960</c:v>
                </c:pt>
                <c:pt idx="11">
                  <c:v>803720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C-4DDD-BD33-06A8ECC3BDFE}"/>
            </c:ext>
          </c:extLst>
        </c:ser>
        <c:ser>
          <c:idx val="41"/>
          <c:order val="1"/>
          <c:tx>
            <c:strRef>
              <c:f>FORM!$B$44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FORM!$C$44:$N$44</c:f>
              <c:numCache>
                <c:formatCode>#,##0</c:formatCode>
                <c:ptCount val="12"/>
                <c:pt idx="0">
                  <c:v>832940</c:v>
                </c:pt>
                <c:pt idx="1">
                  <c:v>797700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10C-4DDD-BD33-06A8ECC3B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010240"/>
        <c:axId val="100024320"/>
      </c:barChart>
      <c:catAx>
        <c:axId val="1000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100024320"/>
        <c:crosses val="autoZero"/>
        <c:auto val="1"/>
        <c:lblAlgn val="ctr"/>
        <c:lblOffset val="100"/>
        <c:noMultiLvlLbl val="0"/>
      </c:catAx>
      <c:valAx>
        <c:axId val="10002432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100010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FORM!$B$45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2.3018490702113401E-2"/>
                  <c:y val="-5.4532000451091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EA-49B6-BB1A-DE542872C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FORM!$C$45:$N$45</c:f>
              <c:numCache>
                <c:formatCode>#,##0</c:formatCode>
                <c:ptCount val="12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  <c:pt idx="7">
                  <c:v>750200</c:v>
                </c:pt>
                <c:pt idx="8">
                  <c:v>771160</c:v>
                </c:pt>
                <c:pt idx="9">
                  <c:v>807020</c:v>
                </c:pt>
                <c:pt idx="10">
                  <c:v>787960</c:v>
                </c:pt>
                <c:pt idx="11">
                  <c:v>803720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BB-4086-84FD-33181D7B1DB4}"/>
            </c:ext>
          </c:extLst>
        </c:ser>
        <c:ser>
          <c:idx val="41"/>
          <c:order val="1"/>
          <c:tx>
            <c:strRef>
              <c:f>FORM!$B$44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3.2862445501911218E-2"/>
                  <c:y val="5.845587724136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EA-49B6-BB1A-DE542872C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FORM!$C$44:$N$44</c:f>
              <c:numCache>
                <c:formatCode>#,##0</c:formatCode>
                <c:ptCount val="12"/>
                <c:pt idx="0">
                  <c:v>832940</c:v>
                </c:pt>
                <c:pt idx="1">
                  <c:v>797700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5BB-4086-84FD-33181D7B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59936"/>
        <c:axId val="99961472"/>
      </c:lineChart>
      <c:catAx>
        <c:axId val="99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9961472"/>
        <c:crosses val="autoZero"/>
        <c:auto val="1"/>
        <c:lblAlgn val="ctr"/>
        <c:lblOffset val="100"/>
        <c:noMultiLvlLbl val="0"/>
      </c:catAx>
      <c:valAx>
        <c:axId val="99961472"/>
        <c:scaling>
          <c:orientation val="minMax"/>
          <c:min val="2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99599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RMO!$B$45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1230010</c:v>
                </c:pt>
                <c:pt idx="1">
                  <c:v>1109880</c:v>
                </c:pt>
                <c:pt idx="2">
                  <c:v>1208180</c:v>
                </c:pt>
                <c:pt idx="3">
                  <c:v>1305440</c:v>
                </c:pt>
                <c:pt idx="4">
                  <c:v>1656680</c:v>
                </c:pt>
                <c:pt idx="5">
                  <c:v>1749380</c:v>
                </c:pt>
                <c:pt idx="6">
                  <c:v>1796260</c:v>
                </c:pt>
                <c:pt idx="7">
                  <c:v>1606220</c:v>
                </c:pt>
                <c:pt idx="8">
                  <c:v>1601260</c:v>
                </c:pt>
                <c:pt idx="9">
                  <c:v>1563480</c:v>
                </c:pt>
                <c:pt idx="10">
                  <c:v>1480060</c:v>
                </c:pt>
                <c:pt idx="11">
                  <c:v>1485300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0A-4C17-BFA0-FB452F56868E}"/>
            </c:ext>
          </c:extLst>
        </c:ser>
        <c:ser>
          <c:idx val="41"/>
          <c:order val="1"/>
          <c:tx>
            <c:strRef>
              <c:f>RMO!$B$44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RMO!$C$44:$N$44</c:f>
              <c:numCache>
                <c:formatCode>#,##0</c:formatCode>
                <c:ptCount val="12"/>
                <c:pt idx="0">
                  <c:v>1619160</c:v>
                </c:pt>
                <c:pt idx="1">
                  <c:v>1447160.0000000002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C0A-4C17-BFA0-FB452F56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  <c:majorUnit val="100000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2024-2025</a:t>
            </a:r>
          </a:p>
        </c:rich>
      </c:tx>
      <c:layout>
        <c:manualLayout>
          <c:xMode val="edge"/>
          <c:yMode val="edge"/>
          <c:x val="0.44307909172467841"/>
          <c:y val="2.58620689655172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RMO!$B$45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2.7362626291888133E-2"/>
                  <c:y val="-5.3739501312335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1-4F46-B3C5-EDE1961F24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RMO!$C$45:$N$45</c:f>
              <c:numCache>
                <c:formatCode>#,##0</c:formatCode>
                <c:ptCount val="12"/>
                <c:pt idx="0">
                  <c:v>1230010</c:v>
                </c:pt>
                <c:pt idx="1">
                  <c:v>1109880</c:v>
                </c:pt>
                <c:pt idx="2">
                  <c:v>1208180</c:v>
                </c:pt>
                <c:pt idx="3">
                  <c:v>1305440</c:v>
                </c:pt>
                <c:pt idx="4">
                  <c:v>1656680</c:v>
                </c:pt>
                <c:pt idx="5">
                  <c:v>1749380</c:v>
                </c:pt>
                <c:pt idx="6">
                  <c:v>1796260</c:v>
                </c:pt>
                <c:pt idx="7">
                  <c:v>1606220</c:v>
                </c:pt>
                <c:pt idx="8">
                  <c:v>1601260</c:v>
                </c:pt>
                <c:pt idx="9">
                  <c:v>1563480</c:v>
                </c:pt>
                <c:pt idx="10">
                  <c:v>1480060</c:v>
                </c:pt>
                <c:pt idx="11">
                  <c:v>1485300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F-4A99-8E74-3705E0C3C16B}"/>
            </c:ext>
          </c:extLst>
        </c:ser>
        <c:ser>
          <c:idx val="41"/>
          <c:order val="1"/>
          <c:tx>
            <c:strRef>
              <c:f>RMO!$B$44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3.3952050266409024E-2"/>
                  <c:y val="4.1239501312335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1-4F46-B3C5-EDE1961F2481}"/>
                </c:ext>
              </c:extLst>
            </c:dLbl>
            <c:dLbl>
              <c:idx val="10"/>
              <c:layout>
                <c:manualLayout>
                  <c:x val="-3.0548156079543674E-2"/>
                  <c:y val="-0.102052165354330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4-453D-B7D4-3D0589C46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RMO!$C$44:$N$44</c:f>
              <c:numCache>
                <c:formatCode>#,##0</c:formatCode>
                <c:ptCount val="12"/>
                <c:pt idx="0">
                  <c:v>1619160</c:v>
                </c:pt>
                <c:pt idx="1">
                  <c:v>1447160.0000000002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7F-4A99-8E74-3705E0C3C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6592"/>
        <c:axId val="82944768"/>
      </c:lineChart>
      <c:catAx>
        <c:axId val="829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944768"/>
        <c:crosses val="autoZero"/>
        <c:auto val="1"/>
        <c:lblAlgn val="ctr"/>
        <c:lblOffset val="100"/>
        <c:noMultiLvlLbl val="0"/>
      </c:catAx>
      <c:valAx>
        <c:axId val="82944768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92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VERD!$B$45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  <c:pt idx="7">
                  <c:v>77980</c:v>
                </c:pt>
                <c:pt idx="8">
                  <c:v>114260</c:v>
                </c:pt>
                <c:pt idx="9">
                  <c:v>114460</c:v>
                </c:pt>
                <c:pt idx="10">
                  <c:v>109440</c:v>
                </c:pt>
                <c:pt idx="11">
                  <c:v>116610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58-4B0D-9EA5-CD2971726C62}"/>
            </c:ext>
          </c:extLst>
        </c:ser>
        <c:ser>
          <c:idx val="41"/>
          <c:order val="1"/>
          <c:tx>
            <c:strRef>
              <c:f>VERD!$B$44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VERD!$C$44:$N$44</c:f>
              <c:numCache>
                <c:formatCode>#,##0</c:formatCode>
                <c:ptCount val="12"/>
                <c:pt idx="0">
                  <c:v>91930</c:v>
                </c:pt>
                <c:pt idx="1">
                  <c:v>99130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358-4B0D-9EA5-CD297172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VERD!$B$45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VERD!$C$45:$N$45</c:f>
              <c:numCache>
                <c:formatCode>#,##0</c:formatCode>
                <c:ptCount val="12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  <c:pt idx="7">
                  <c:v>77980</c:v>
                </c:pt>
                <c:pt idx="8">
                  <c:v>114260</c:v>
                </c:pt>
                <c:pt idx="9">
                  <c:v>114460</c:v>
                </c:pt>
                <c:pt idx="10">
                  <c:v>109440</c:v>
                </c:pt>
                <c:pt idx="11">
                  <c:v>116610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4-4D29-91B3-A01730AC2F78}"/>
            </c:ext>
          </c:extLst>
        </c:ser>
        <c:ser>
          <c:idx val="41"/>
          <c:order val="1"/>
          <c:tx>
            <c:strRef>
              <c:f>VERD!$B$44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VERD!$C$44:$N$44</c:f>
              <c:numCache>
                <c:formatCode>#,##0</c:formatCode>
                <c:ptCount val="12"/>
                <c:pt idx="0">
                  <c:v>91930</c:v>
                </c:pt>
                <c:pt idx="1">
                  <c:v>99130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394-4D29-91B3-A01730AC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2024-2025</a:t>
            </a:r>
            <a:endParaRPr lang="es-E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Voluminosos!$B$45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E0-41C0-B7B9-BCE6B4A8D6F5}"/>
            </c:ext>
          </c:extLst>
        </c:ser>
        <c:ser>
          <c:idx val="41"/>
          <c:order val="1"/>
          <c:tx>
            <c:strRef>
              <c:f>Voluminosos!$B$44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Voluminosos!$C$44:$N$44</c:f>
              <c:numCache>
                <c:formatCode>#,##0</c:formatCode>
                <c:ptCount val="12"/>
                <c:pt idx="0">
                  <c:v>36760</c:v>
                </c:pt>
                <c:pt idx="1">
                  <c:v>32820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E0-41C0-B7B9-BCE6B4A8D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5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2024-2025</a:t>
            </a:r>
            <a:endParaRPr lang="es-E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Voluminosos!$B$45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Voluminosos!$C$45:$N$45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D9-428C-8DF4-F4DA8A3F5B95}"/>
            </c:ext>
          </c:extLst>
        </c:ser>
        <c:ser>
          <c:idx val="41"/>
          <c:order val="1"/>
          <c:tx>
            <c:strRef>
              <c:f>Voluminosos!$B$44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4878306878306878E-2"/>
                  <c:y val="-4.6421695283095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17-4AD9-9F0B-47EA29B5C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Voluminosos!$C$44:$N$44</c:f>
              <c:numCache>
                <c:formatCode>#,##0</c:formatCode>
                <c:ptCount val="12"/>
                <c:pt idx="0">
                  <c:v>36760</c:v>
                </c:pt>
                <c:pt idx="1">
                  <c:v>32820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3D9-428C-8DF4-F4DA8A3F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5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696782.25098396058</c:v>
                </c:pt>
                <c:pt idx="7">
                  <c:v>571101.08368914877</c:v>
                </c:pt>
                <c:pt idx="8">
                  <c:v>657745.97827265051</c:v>
                </c:pt>
                <c:pt idx="9">
                  <c:v>671673.55339153833</c:v>
                </c:pt>
                <c:pt idx="10">
                  <c:v>635618.09926065477</c:v>
                </c:pt>
                <c:pt idx="11">
                  <c:v>729706.39963022468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90-4927-8984-8955055C6FCE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CARTRÓ'!$C$45:$N$45</c:f>
              <c:numCache>
                <c:formatCode>#,##0</c:formatCode>
                <c:ptCount val="12"/>
                <c:pt idx="0">
                  <c:v>699046.11790355854</c:v>
                </c:pt>
                <c:pt idx="1">
                  <c:v>619885.39052629552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90-4927-8984-8955055C6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598528"/>
        <c:axId val="82616704"/>
      </c:barChart>
      <c:catAx>
        <c:axId val="82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616704"/>
        <c:crosses val="autoZero"/>
        <c:auto val="1"/>
        <c:lblAlgn val="ctr"/>
        <c:lblOffset val="100"/>
        <c:noMultiLvlLbl val="0"/>
      </c:catAx>
      <c:valAx>
        <c:axId val="82616704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598528"/>
        <c:crosses val="autoZero"/>
        <c:crossBetween val="between"/>
        <c:majorUnit val="100000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I CARTRÓ'!$B$46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anchor="t" anchorCtr="0"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a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5EE-4DBB-A38B-08009A6E4A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t" anchorCtr="1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CARTRÓ'!$C$46:$N$46</c:f>
              <c:numCache>
                <c:formatCode>#,##0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696782.25098396058</c:v>
                </c:pt>
                <c:pt idx="7">
                  <c:v>571101.08368914877</c:v>
                </c:pt>
                <c:pt idx="8">
                  <c:v>657745.97827265051</c:v>
                </c:pt>
                <c:pt idx="9">
                  <c:v>671673.55339153833</c:v>
                </c:pt>
                <c:pt idx="10">
                  <c:v>635618.09926065477</c:v>
                </c:pt>
                <c:pt idx="11">
                  <c:v>729706.39963022468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E-4E12-A8D7-8591B5134BCB}"/>
            </c:ext>
          </c:extLst>
        </c:ser>
        <c:ser>
          <c:idx val="41"/>
          <c:order val="1"/>
          <c:tx>
            <c:strRef>
              <c:f>'PAPER I CARTRÓ'!$B$45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CARTRÓ'!$C$45:$N$45</c:f>
              <c:numCache>
                <c:formatCode>#,##0</c:formatCode>
                <c:ptCount val="12"/>
                <c:pt idx="0">
                  <c:v>699046.11790355854</c:v>
                </c:pt>
                <c:pt idx="1">
                  <c:v>619885.39052629552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D3E-4E12-A8D7-8591B5134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7264"/>
        <c:axId val="73308800"/>
      </c:lineChart>
      <c:catAx>
        <c:axId val="73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73308800"/>
        <c:crosses val="autoZero"/>
        <c:auto val="1"/>
        <c:lblAlgn val="ctr"/>
        <c:lblOffset val="100"/>
        <c:noMultiLvlLbl val="0"/>
      </c:catAx>
      <c:valAx>
        <c:axId val="73308800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73307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Cartró. Porta a porta comercial,</a:t>
            </a:r>
            <a:r>
              <a:rPr lang="es-ES" sz="1600" baseline="0"/>
              <a:t> Mercat i Papereres.</a:t>
            </a:r>
            <a:r>
              <a:rPr lang="es-ES" sz="1600"/>
              <a:t>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'PAPER CARTRÓ COMERCIAL '!$B$46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90862.7</c:v>
                </c:pt>
                <c:pt idx="4">
                  <c:v>101755.6</c:v>
                </c:pt>
                <c:pt idx="5">
                  <c:v>102603</c:v>
                </c:pt>
                <c:pt idx="6">
                  <c:v>103634</c:v>
                </c:pt>
                <c:pt idx="7">
                  <c:v>72281.399999999994</c:v>
                </c:pt>
                <c:pt idx="8">
                  <c:v>100316</c:v>
                </c:pt>
                <c:pt idx="9">
                  <c:v>109148</c:v>
                </c:pt>
                <c:pt idx="10">
                  <c:v>103174.7</c:v>
                </c:pt>
                <c:pt idx="11">
                  <c:v>100198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3-4193-9D5A-221E3183EADB}"/>
            </c:ext>
          </c:extLst>
        </c:ser>
        <c:ser>
          <c:idx val="41"/>
          <c:order val="1"/>
          <c:tx>
            <c:strRef>
              <c:f>'PAPER CARTRÓ COMERCIAL '!$B$45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'!$C$45:$N$45</c:f>
              <c:numCache>
                <c:formatCode>#,##0</c:formatCode>
                <c:ptCount val="12"/>
                <c:pt idx="0">
                  <c:v>67368.200000000012</c:v>
                </c:pt>
                <c:pt idx="1">
                  <c:v>57530.12816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A3-4193-9D5A-221E3183E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787328"/>
        <c:axId val="82793216"/>
      </c:barChart>
      <c:catAx>
        <c:axId val="827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793216"/>
        <c:crosses val="autoZero"/>
        <c:auto val="1"/>
        <c:lblAlgn val="ctr"/>
        <c:lblOffset val="100"/>
        <c:noMultiLvlLbl val="0"/>
      </c:catAx>
      <c:valAx>
        <c:axId val="8279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7873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Cartró. Porta a porta comercial, Mercat i Papereres.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CARTRÓ COMERCIAL '!$B$46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0"/>
              <c:layout>
                <c:manualLayout>
                  <c:x val="-2.7861511577107919E-2"/>
                  <c:y val="-4.68773850077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9-490A-BCC5-E967701FD0CF}"/>
                </c:ext>
              </c:extLst>
            </c:dLbl>
            <c:dLbl>
              <c:idx val="2"/>
              <c:layout>
                <c:manualLayout>
                  <c:x val="-2.6769331585845348E-2"/>
                  <c:y val="-3.89971643615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09-423C-8692-F124BB437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'!$C$46:$N$46</c:f>
              <c:numCache>
                <c:formatCode>#,##0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90862.7</c:v>
                </c:pt>
                <c:pt idx="4">
                  <c:v>101755.6</c:v>
                </c:pt>
                <c:pt idx="5">
                  <c:v>102603</c:v>
                </c:pt>
                <c:pt idx="6">
                  <c:v>103634</c:v>
                </c:pt>
                <c:pt idx="7">
                  <c:v>72281.399999999994</c:v>
                </c:pt>
                <c:pt idx="8">
                  <c:v>100316</c:v>
                </c:pt>
                <c:pt idx="9">
                  <c:v>109148</c:v>
                </c:pt>
                <c:pt idx="10">
                  <c:v>103174.7</c:v>
                </c:pt>
                <c:pt idx="11">
                  <c:v>100198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B9-490A-BCC5-E967701FD0CF}"/>
            </c:ext>
          </c:extLst>
        </c:ser>
        <c:ser>
          <c:idx val="41"/>
          <c:order val="1"/>
          <c:tx>
            <c:strRef>
              <c:f>'PAPER CARTRÓ COMERCIAL '!$B$45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3.1138051550895596E-2"/>
                  <c:y val="5.475760565390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9-490A-BCC5-E967701FD0CF}"/>
                </c:ext>
              </c:extLst>
            </c:dLbl>
            <c:dLbl>
              <c:idx val="2"/>
              <c:layout>
                <c:manualLayout>
                  <c:x val="-3.5506771515945827E-2"/>
                  <c:y val="7.8398267592437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9-490A-BCC5-E967701FD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'!$C$45:$N$45</c:f>
              <c:numCache>
                <c:formatCode>#,##0</c:formatCode>
                <c:ptCount val="12"/>
                <c:pt idx="0">
                  <c:v>67368.200000000012</c:v>
                </c:pt>
                <c:pt idx="1">
                  <c:v>57530.12816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6B9-490A-BCC5-E967701F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6592"/>
        <c:axId val="84048128"/>
      </c:lineChart>
      <c:catAx>
        <c:axId val="840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048128"/>
        <c:crosses val="autoZero"/>
        <c:auto val="1"/>
        <c:lblAlgn val="ctr"/>
        <c:lblOffset val="100"/>
        <c:noMultiLvlLbl val="0"/>
      </c:catAx>
      <c:valAx>
        <c:axId val="84048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04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ENVASOS!$B$45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rgbClr val="BC8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685106.39730639732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724985.69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  <c:pt idx="7">
                  <c:v>714523.46364986524</c:v>
                </c:pt>
                <c:pt idx="8">
                  <c:v>758771.37870971335</c:v>
                </c:pt>
                <c:pt idx="9">
                  <c:v>772266.07686341775</c:v>
                </c:pt>
                <c:pt idx="10">
                  <c:v>737930.49900871539</c:v>
                </c:pt>
                <c:pt idx="11">
                  <c:v>781853.28679390554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9-4D9A-915B-1E765321DBD2}"/>
            </c:ext>
          </c:extLst>
        </c:ser>
        <c:ser>
          <c:idx val="41"/>
          <c:order val="1"/>
          <c:tx>
            <c:strRef>
              <c:f>ENVASOS!$B$44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ENVASOS!$C$44:$N$44</c:f>
              <c:numCache>
                <c:formatCode>#,##0</c:formatCode>
                <c:ptCount val="12"/>
                <c:pt idx="0">
                  <c:v>758408.59650794475</c:v>
                </c:pt>
                <c:pt idx="1">
                  <c:v>695357.90740876354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89-4D9A-915B-1E765321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266368"/>
        <c:axId val="84268160"/>
      </c:barChart>
      <c:catAx>
        <c:axId val="842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68160"/>
        <c:crosses val="autoZero"/>
        <c:auto val="1"/>
        <c:lblAlgn val="ctr"/>
        <c:lblOffset val="100"/>
        <c:noMultiLvlLbl val="0"/>
      </c:catAx>
      <c:valAx>
        <c:axId val="84268160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66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ENVASOS!$B$45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rgbClr val="E39F17"/>
              </a:solidFill>
            </a:ln>
          </c:spPr>
          <c:marker>
            <c:spPr>
              <a:solidFill>
                <a:srgbClr val="FFC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ENVASOS!$C$45:$N$45</c:f>
              <c:numCache>
                <c:formatCode>#,##0</c:formatCode>
                <c:ptCount val="12"/>
                <c:pt idx="0">
                  <c:v>685106.39730639732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724985.69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  <c:pt idx="7">
                  <c:v>714523.46364986524</c:v>
                </c:pt>
                <c:pt idx="8">
                  <c:v>758771.37870971335</c:v>
                </c:pt>
                <c:pt idx="9">
                  <c:v>772266.07686341775</c:v>
                </c:pt>
                <c:pt idx="10">
                  <c:v>737930.49900871539</c:v>
                </c:pt>
                <c:pt idx="11">
                  <c:v>781853.28679390554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A-4249-84E3-247D4BFA32F0}"/>
            </c:ext>
          </c:extLst>
        </c:ser>
        <c:ser>
          <c:idx val="41"/>
          <c:order val="1"/>
          <c:tx>
            <c:strRef>
              <c:f>ENVASOS!$B$44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ENVASOS!$C$44:$N$44</c:f>
              <c:numCache>
                <c:formatCode>#,##0</c:formatCode>
                <c:ptCount val="12"/>
                <c:pt idx="0">
                  <c:v>758408.59650794475</c:v>
                </c:pt>
                <c:pt idx="1">
                  <c:v>695357.90740876354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6A-4249-84E3-247D4BFA3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10048"/>
        <c:axId val="84211584"/>
      </c:lineChart>
      <c:catAx>
        <c:axId val="842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11584"/>
        <c:crosses val="autoZero"/>
        <c:auto val="1"/>
        <c:lblAlgn val="ctr"/>
        <c:lblOffset val="100"/>
        <c:noMultiLvlLbl val="0"/>
      </c:catAx>
      <c:valAx>
        <c:axId val="84211584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10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2024-2025</a:t>
            </a:r>
            <a:r>
              <a:rPr lang="ca-ES" sz="1400" b="1" i="0" u="none" strike="noStrike" baseline="0"/>
              <a:t> </a:t>
            </a:r>
            <a:endParaRPr lang="es-ES" sz="1400"/>
          </a:p>
        </c:rich>
      </c:tx>
      <c:layout>
        <c:manualLayout>
          <c:xMode val="edge"/>
          <c:yMode val="edge"/>
          <c:x val="0.44579961695807324"/>
          <c:y val="2.38016553707716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  <c:pt idx="7">
                  <c:v>529793.34749208495</c:v>
                </c:pt>
                <c:pt idx="8">
                  <c:v>518607.3829314856</c:v>
                </c:pt>
                <c:pt idx="9">
                  <c:v>521290.07459523674</c:v>
                </c:pt>
                <c:pt idx="10">
                  <c:v>482326.62165917282</c:v>
                </c:pt>
                <c:pt idx="11">
                  <c:v>519417.4757445365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4-4EFC-8C2D-37E83157B4B7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VIDRE!$C$45:$N$45</c:f>
              <c:numCache>
                <c:formatCode>#,##0</c:formatCode>
                <c:ptCount val="12"/>
                <c:pt idx="0">
                  <c:v>678870.92414032819</c:v>
                </c:pt>
                <c:pt idx="1">
                  <c:v>466123.45587465749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24-4EFC-8C2D-37E83157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912768"/>
        <c:axId val="84935040"/>
      </c:barChart>
      <c:catAx>
        <c:axId val="849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35040"/>
        <c:crosses val="autoZero"/>
        <c:auto val="1"/>
        <c:lblAlgn val="ctr"/>
        <c:lblOffset val="100"/>
        <c:noMultiLvlLbl val="0"/>
      </c:catAx>
      <c:valAx>
        <c:axId val="8493504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127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VIDRE!$B$46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2.8715589162159581E-2"/>
                  <c:y val="-4.6794416184702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C-48CF-B8B9-55B098691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VIDRE!$C$46:$N$46</c:f>
              <c:numCache>
                <c:formatCode>#,##0</c:formatCode>
                <c:ptCount val="12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  <c:pt idx="7">
                  <c:v>529793.34749208495</c:v>
                </c:pt>
                <c:pt idx="8">
                  <c:v>518607.3829314856</c:v>
                </c:pt>
                <c:pt idx="9">
                  <c:v>521290.07459523674</c:v>
                </c:pt>
                <c:pt idx="10">
                  <c:v>482326.62165917282</c:v>
                </c:pt>
                <c:pt idx="11">
                  <c:v>519417.4757445365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C-48CF-B8B9-55B09869127B}"/>
            </c:ext>
          </c:extLst>
        </c:ser>
        <c:ser>
          <c:idx val="41"/>
          <c:order val="1"/>
          <c:tx>
            <c:strRef>
              <c:f>VIDRE!$B$45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dLbl>
              <c:idx val="1"/>
              <c:layout>
                <c:manualLayout>
                  <c:x val="-1.7690230838014045E-2"/>
                  <c:y val="-5.546713740428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0C-48CF-B8B9-55B09869127B}"/>
                </c:ext>
              </c:extLst>
            </c:dLbl>
            <c:dLbl>
              <c:idx val="2"/>
              <c:layout>
                <c:manualLayout>
                  <c:x val="-2.8715589162159581E-2"/>
                  <c:y val="5.466068953770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0C-48CF-B8B9-55B09869127B}"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66C-4FB1-A442-A283D7C5C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VIDRE!$C$45:$N$45</c:f>
              <c:numCache>
                <c:formatCode>#,##0</c:formatCode>
                <c:ptCount val="12"/>
                <c:pt idx="0">
                  <c:v>678870.92414032819</c:v>
                </c:pt>
                <c:pt idx="1">
                  <c:v>466123.45587465749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0C-48CF-B8B9-55B09869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6480"/>
        <c:axId val="84998016"/>
      </c:lineChart>
      <c:catAx>
        <c:axId val="849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98016"/>
        <c:crosses val="autoZero"/>
        <c:auto val="1"/>
        <c:lblAlgn val="ctr"/>
        <c:lblOffset val="100"/>
        <c:noMultiLvlLbl val="0"/>
      </c:catAx>
      <c:valAx>
        <c:axId val="84998016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964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59</xdr:row>
      <xdr:rowOff>19049</xdr:rowOff>
    </xdr:from>
    <xdr:to>
      <xdr:col>14</xdr:col>
      <xdr:colOff>0</xdr:colOff>
      <xdr:row>79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81915</xdr:rowOff>
    </xdr:from>
    <xdr:to>
      <xdr:col>14</xdr:col>
      <xdr:colOff>581025</xdr:colOff>
      <xdr:row>65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14</xdr:col>
      <xdr:colOff>579120</xdr:colOff>
      <xdr:row>82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35982</xdr:colOff>
      <xdr:row>50</xdr:row>
      <xdr:rowOff>26458</xdr:rowOff>
    </xdr:from>
    <xdr:to>
      <xdr:col>14</xdr:col>
      <xdr:colOff>378882</xdr:colOff>
      <xdr:row>65</xdr:row>
      <xdr:rowOff>74083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23283</xdr:colOff>
      <xdr:row>66</xdr:row>
      <xdr:rowOff>135467</xdr:rowOff>
    </xdr:from>
    <xdr:to>
      <xdr:col>14</xdr:col>
      <xdr:colOff>377825</xdr:colOff>
      <xdr:row>81</xdr:row>
      <xdr:rowOff>130175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50</xdr:row>
      <xdr:rowOff>37042</xdr:rowOff>
    </xdr:from>
    <xdr:to>
      <xdr:col>14</xdr:col>
      <xdr:colOff>525992</xdr:colOff>
      <xdr:row>67</xdr:row>
      <xdr:rowOff>127000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27517</xdr:colOff>
      <xdr:row>68</xdr:row>
      <xdr:rowOff>178858</xdr:rowOff>
    </xdr:from>
    <xdr:to>
      <xdr:col>14</xdr:col>
      <xdr:colOff>465667</xdr:colOff>
      <xdr:row>85</xdr:row>
      <xdr:rowOff>169333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50</xdr:row>
      <xdr:rowOff>3810</xdr:rowOff>
    </xdr:from>
    <xdr:to>
      <xdr:col>14</xdr:col>
      <xdr:colOff>428625</xdr:colOff>
      <xdr:row>67</xdr:row>
      <xdr:rowOff>41910</xdr:rowOff>
    </xdr:to>
    <xdr:graphicFrame macro="">
      <xdr:nvGraphicFramePr>
        <xdr:cNvPr id="11580" name="1 Gráfico">
          <a:extLst>
            <a:ext uri="{FF2B5EF4-FFF2-40B4-BE49-F238E27FC236}">
              <a16:creationId xmlns:a16="http://schemas.microsoft.com/office/drawing/2014/main" id="{00000000-0008-0000-0500-00003C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68</xdr:row>
      <xdr:rowOff>15240</xdr:rowOff>
    </xdr:from>
    <xdr:to>
      <xdr:col>14</xdr:col>
      <xdr:colOff>415290</xdr:colOff>
      <xdr:row>85</xdr:row>
      <xdr:rowOff>13335</xdr:rowOff>
    </xdr:to>
    <xdr:graphicFrame macro="">
      <xdr:nvGraphicFramePr>
        <xdr:cNvPr id="11581" name="3 Gráfico">
          <a:extLst>
            <a:ext uri="{FF2B5EF4-FFF2-40B4-BE49-F238E27FC236}">
              <a16:creationId xmlns:a16="http://schemas.microsoft.com/office/drawing/2014/main" id="{00000000-0008-0000-0500-00003D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50</xdr:row>
      <xdr:rowOff>17145</xdr:rowOff>
    </xdr:from>
    <xdr:to>
      <xdr:col>14</xdr:col>
      <xdr:colOff>369570</xdr:colOff>
      <xdr:row>66</xdr:row>
      <xdr:rowOff>17145</xdr:rowOff>
    </xdr:to>
    <xdr:graphicFrame macro="">
      <xdr:nvGraphicFramePr>
        <xdr:cNvPr id="1338" name="1 Gráfico">
          <a:extLst>
            <a:ext uri="{FF2B5EF4-FFF2-40B4-BE49-F238E27FC236}">
              <a16:creationId xmlns:a16="http://schemas.microsoft.com/office/drawing/2014/main" id="{00000000-0008-0000-0600-00003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67</xdr:row>
      <xdr:rowOff>53340</xdr:rowOff>
    </xdr:from>
    <xdr:to>
      <xdr:col>14</xdr:col>
      <xdr:colOff>367665</xdr:colOff>
      <xdr:row>83</xdr:row>
      <xdr:rowOff>53340</xdr:rowOff>
    </xdr:to>
    <xdr:graphicFrame macro="">
      <xdr:nvGraphicFramePr>
        <xdr:cNvPr id="1339" name="1 Gráfico">
          <a:extLst>
            <a:ext uri="{FF2B5EF4-FFF2-40B4-BE49-F238E27FC236}">
              <a16:creationId xmlns:a16="http://schemas.microsoft.com/office/drawing/2014/main" id="{00000000-0008-0000-0600-00003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15</xdr:col>
      <xdr:colOff>63500</xdr:colOff>
      <xdr:row>65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5E2789D-E997-46EA-91F3-4544ABFC3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15</xdr:col>
      <xdr:colOff>63500</xdr:colOff>
      <xdr:row>82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554F03A3-3253-432A-A2BA-83E4D12BA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49</xdr:row>
      <xdr:rowOff>10584</xdr:rowOff>
    </xdr:from>
    <xdr:to>
      <xdr:col>15</xdr:col>
      <xdr:colOff>95251</xdr:colOff>
      <xdr:row>65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E7BEFF9-29AF-4F56-82F2-C67B485AA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15</xdr:col>
      <xdr:colOff>95250</xdr:colOff>
      <xdr:row>81</xdr:row>
      <xdr:rowOff>179916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9739695-38DE-473F-800C-A3A3CD8B4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uera\departamental$\controldades\DEPARTAMENT\TAULES%20DADES\2024\TAULES%202024%20DADES_SA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 2024"/>
      <sheetName val="PAPER I CARTRÓ"/>
      <sheetName val="PAPER CARTRÓ COMERCIAL "/>
      <sheetName val="ENVASOS"/>
      <sheetName val="VIDRE"/>
      <sheetName val="FORM"/>
      <sheetName val="RMO"/>
      <sheetName val="VERD"/>
      <sheetName val="Voluminosos"/>
      <sheetName val="MENSUAL DEIXALLERIES"/>
      <sheetName val="DEIXALLERIES"/>
      <sheetName val="RESUM DEIXALLERIES"/>
    </sheetNames>
    <sheetDataSet>
      <sheetData sheetId="0"/>
      <sheetData sheetId="1"/>
      <sheetData sheetId="2"/>
      <sheetData sheetId="3">
        <row r="44">
          <cell r="C44">
            <v>685106.39730639732</v>
          </cell>
          <cell r="D44">
            <v>621314.52353358699</v>
          </cell>
          <cell r="E44">
            <v>698245.02209960052</v>
          </cell>
          <cell r="F44">
            <v>724985.69</v>
          </cell>
          <cell r="G44">
            <v>749716.13449235039</v>
          </cell>
          <cell r="H44">
            <v>716786.10365494818</v>
          </cell>
          <cell r="I44">
            <v>793394.78059458116</v>
          </cell>
          <cell r="J44">
            <v>714523.46364986524</v>
          </cell>
          <cell r="K44">
            <v>758771.37870971335</v>
          </cell>
          <cell r="L44">
            <v>772266.07686341775</v>
          </cell>
          <cell r="M44">
            <v>737930.49900871539</v>
          </cell>
          <cell r="N44">
            <v>781853.28679390554</v>
          </cell>
        </row>
      </sheetData>
      <sheetData sheetId="4">
        <row r="45">
          <cell r="C45">
            <v>685699</v>
          </cell>
          <cell r="D45">
            <v>503528.74415745976</v>
          </cell>
          <cell r="E45">
            <v>483828.87714804255</v>
          </cell>
          <cell r="F45">
            <v>492050.7024140181</v>
          </cell>
          <cell r="G45">
            <v>596226.00593199686</v>
          </cell>
          <cell r="H45">
            <v>422817.35371711</v>
          </cell>
          <cell r="I45">
            <v>627074.8100869857</v>
          </cell>
          <cell r="J45">
            <v>529793.34749208495</v>
          </cell>
          <cell r="K45">
            <v>518607.3829314856</v>
          </cell>
          <cell r="L45">
            <v>521290.07459523674</v>
          </cell>
          <cell r="M45">
            <v>482326.62165917282</v>
          </cell>
          <cell r="N45">
            <v>519417.4757445365</v>
          </cell>
        </row>
      </sheetData>
      <sheetData sheetId="5">
        <row r="44">
          <cell r="C44">
            <v>619620</v>
          </cell>
          <cell r="D44">
            <v>572500</v>
          </cell>
          <cell r="E44">
            <v>627560</v>
          </cell>
          <cell r="F44">
            <v>671040.00000000012</v>
          </cell>
          <cell r="G44">
            <v>812480</v>
          </cell>
          <cell r="H44">
            <v>802120</v>
          </cell>
          <cell r="I44">
            <v>840360</v>
          </cell>
          <cell r="J44">
            <v>750200</v>
          </cell>
          <cell r="K44">
            <v>771160</v>
          </cell>
          <cell r="L44">
            <v>807020</v>
          </cell>
          <cell r="M44">
            <v>787960</v>
          </cell>
          <cell r="N44">
            <v>803720</v>
          </cell>
        </row>
      </sheetData>
      <sheetData sheetId="6">
        <row r="44">
          <cell r="C44">
            <v>1230010</v>
          </cell>
          <cell r="D44">
            <v>1109880</v>
          </cell>
          <cell r="E44">
            <v>1208180</v>
          </cell>
          <cell r="F44">
            <v>1305440</v>
          </cell>
          <cell r="G44">
            <v>1656680</v>
          </cell>
          <cell r="H44">
            <v>1749380</v>
          </cell>
          <cell r="I44">
            <v>1796260</v>
          </cell>
          <cell r="J44">
            <v>1606220</v>
          </cell>
          <cell r="K44">
            <v>1601260</v>
          </cell>
          <cell r="L44">
            <v>1563480</v>
          </cell>
          <cell r="M44">
            <v>1480060</v>
          </cell>
          <cell r="N44">
            <v>1485300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4:O48" totalsRowShown="0" headerRowDxfId="151" dataDxfId="149" headerRowBorderDxfId="150" tableBorderDxfId="148" totalsRowBorderDxfId="147">
  <sortState xmlns:xlrd2="http://schemas.microsoft.com/office/spreadsheetml/2017/richdata2" ref="A5:O48">
    <sortCondition ref="A5:A48"/>
  </sortState>
  <tableColumns count="15">
    <tableColumn id="15" xr3:uid="{00000000-0010-0000-0000-00000F000000}" name="Núm." dataDxfId="146"/>
    <tableColumn id="1" xr3:uid="{00000000-0010-0000-0000-000001000000}" name="Població" dataDxfId="145"/>
    <tableColumn id="2" xr3:uid="{00000000-0010-0000-0000-000002000000}" name="Gener" dataDxfId="144"/>
    <tableColumn id="3" xr3:uid="{00000000-0010-0000-0000-000003000000}" name="Febrer" dataDxfId="143"/>
    <tableColumn id="4" xr3:uid="{00000000-0010-0000-0000-000004000000}" name="Març" dataDxfId="142"/>
    <tableColumn id="5" xr3:uid="{00000000-0010-0000-0000-000005000000}" name="Abril" dataDxfId="141"/>
    <tableColumn id="6" xr3:uid="{00000000-0010-0000-0000-000006000000}" name="Maig" dataDxfId="140"/>
    <tableColumn id="7" xr3:uid="{00000000-0010-0000-0000-000007000000}" name="Juny" dataDxfId="139"/>
    <tableColumn id="8" xr3:uid="{00000000-0010-0000-0000-000008000000}" name="Juliol" dataDxfId="138"/>
    <tableColumn id="9" xr3:uid="{00000000-0010-0000-0000-000009000000}" name="Agost" dataDxfId="137"/>
    <tableColumn id="10" xr3:uid="{00000000-0010-0000-0000-00000A000000}" name="Setembre" dataDxfId="136"/>
    <tableColumn id="11" xr3:uid="{00000000-0010-0000-0000-00000B000000}" name="Octubre" dataDxfId="135"/>
    <tableColumn id="12" xr3:uid="{00000000-0010-0000-0000-00000C000000}" name="Novembre" dataDxfId="134"/>
    <tableColumn id="13" xr3:uid="{00000000-0010-0000-0000-00000D000000}" name="Desembre" dataDxfId="133"/>
    <tableColumn id="14" xr3:uid="{00000000-0010-0000-0000-00000E000000}" name="TOTAL" dataDxfId="13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25" displayName="Tabla25" ref="A4:O47" totalsRowShown="0" headerRowDxfId="131" dataDxfId="129" headerRowBorderDxfId="130" tableBorderDxfId="128" totalsRowBorderDxfId="127">
  <sortState xmlns:xlrd2="http://schemas.microsoft.com/office/spreadsheetml/2017/richdata2" ref="A5:O48">
    <sortCondition ref="A5:A48"/>
  </sortState>
  <tableColumns count="15">
    <tableColumn id="15" xr3:uid="{00000000-0010-0000-0100-00000F000000}" name="Núm." dataDxfId="126"/>
    <tableColumn id="1" xr3:uid="{00000000-0010-0000-0100-000001000000}" name="Població" dataDxfId="125"/>
    <tableColumn id="2" xr3:uid="{00000000-0010-0000-0100-000002000000}" name="Gener" dataDxfId="124"/>
    <tableColumn id="3" xr3:uid="{00000000-0010-0000-0100-000003000000}" name="Febrer" dataDxfId="123"/>
    <tableColumn id="4" xr3:uid="{00000000-0010-0000-0100-000004000000}" name="Març" dataDxfId="122"/>
    <tableColumn id="5" xr3:uid="{00000000-0010-0000-0100-000005000000}" name="Abril" dataDxfId="121"/>
    <tableColumn id="6" xr3:uid="{00000000-0010-0000-0100-000006000000}" name="Maig" dataDxfId="120"/>
    <tableColumn id="7" xr3:uid="{00000000-0010-0000-0100-000007000000}" name="Juny" dataDxfId="119"/>
    <tableColumn id="8" xr3:uid="{00000000-0010-0000-0100-000008000000}" name="Juliol" dataDxfId="118"/>
    <tableColumn id="9" xr3:uid="{00000000-0010-0000-0100-000009000000}" name="Agost" dataDxfId="117"/>
    <tableColumn id="10" xr3:uid="{00000000-0010-0000-0100-00000A000000}" name="Setembre" dataDxfId="116"/>
    <tableColumn id="11" xr3:uid="{00000000-0010-0000-0100-00000B000000}" name="Octubre" dataDxfId="115"/>
    <tableColumn id="12" xr3:uid="{00000000-0010-0000-0100-00000C000000}" name="Novembre" dataDxfId="114"/>
    <tableColumn id="13" xr3:uid="{00000000-0010-0000-0100-00000D000000}" name="Desembre" dataDxfId="113"/>
    <tableColumn id="14" xr3:uid="{00000000-0010-0000-0100-00000E000000}" name="TOTAL" dataDxfId="11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3:O46" totalsRowShown="0" headerRowDxfId="111" dataDxfId="110" tableBorderDxfId="109">
  <sortState xmlns:xlrd2="http://schemas.microsoft.com/office/spreadsheetml/2017/richdata2" ref="A5:O48">
    <sortCondition ref="A5:A48"/>
  </sortState>
  <tableColumns count="15">
    <tableColumn id="15" xr3:uid="{00000000-0010-0000-0200-00000F000000}" name="Núm. " dataDxfId="108"/>
    <tableColumn id="1" xr3:uid="{00000000-0010-0000-0200-000001000000}" name="Població" dataDxfId="107"/>
    <tableColumn id="2" xr3:uid="{00000000-0010-0000-0200-000002000000}" name="Gener" dataDxfId="106"/>
    <tableColumn id="3" xr3:uid="{00000000-0010-0000-0200-000003000000}" name="Febrer" dataDxfId="105"/>
    <tableColumn id="4" xr3:uid="{00000000-0010-0000-0200-000004000000}" name="Març" dataDxfId="104"/>
    <tableColumn id="5" xr3:uid="{00000000-0010-0000-0200-000005000000}" name="Abril" dataDxfId="103"/>
    <tableColumn id="6" xr3:uid="{00000000-0010-0000-0200-000006000000}" name="Maig" dataDxfId="102"/>
    <tableColumn id="7" xr3:uid="{00000000-0010-0000-0200-000007000000}" name="Juny" dataDxfId="101"/>
    <tableColumn id="8" xr3:uid="{00000000-0010-0000-0200-000008000000}" name="Juliol" dataDxfId="100"/>
    <tableColumn id="9" xr3:uid="{00000000-0010-0000-0200-000009000000}" name="Agost" dataDxfId="99"/>
    <tableColumn id="10" xr3:uid="{00000000-0010-0000-0200-00000A000000}" name="Setembre" dataDxfId="98"/>
    <tableColumn id="11" xr3:uid="{00000000-0010-0000-0200-00000B000000}" name="Octubre" dataDxfId="97"/>
    <tableColumn id="12" xr3:uid="{00000000-0010-0000-0200-00000C000000}" name="Novembre" dataDxfId="96"/>
    <tableColumn id="13" xr3:uid="{00000000-0010-0000-0200-00000D000000}" name="Desembre" dataDxfId="95"/>
    <tableColumn id="14" xr3:uid="{00000000-0010-0000-0200-00000E000000}" name="TOTAL" dataDxfId="9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4:O47" totalsRowShown="0" headerRowDxfId="93" dataDxfId="92" tableBorderDxfId="91">
  <sortState xmlns:xlrd2="http://schemas.microsoft.com/office/spreadsheetml/2017/richdata2" ref="A5:O48">
    <sortCondition ref="A5:A48"/>
  </sortState>
  <tableColumns count="15">
    <tableColumn id="15" xr3:uid="{00000000-0010-0000-0300-00000F000000}" name="Núm." dataDxfId="90"/>
    <tableColumn id="1" xr3:uid="{00000000-0010-0000-0300-000001000000}" name="Població" dataDxfId="89"/>
    <tableColumn id="2" xr3:uid="{00000000-0010-0000-0300-000002000000}" name="Gener" dataDxfId="88"/>
    <tableColumn id="3" xr3:uid="{00000000-0010-0000-0300-000003000000}" name="Febrer" dataDxfId="87"/>
    <tableColumn id="4" xr3:uid="{00000000-0010-0000-0300-000004000000}" name="Març" dataDxfId="86"/>
    <tableColumn id="5" xr3:uid="{00000000-0010-0000-0300-000005000000}" name="Abril" dataDxfId="85"/>
    <tableColumn id="6" xr3:uid="{00000000-0010-0000-0300-000006000000}" name="Maig" dataDxfId="84"/>
    <tableColumn id="7" xr3:uid="{00000000-0010-0000-0300-000007000000}" name="Juny" dataDxfId="83"/>
    <tableColumn id="8" xr3:uid="{00000000-0010-0000-0300-000008000000}" name="Juliol" dataDxfId="82"/>
    <tableColumn id="9" xr3:uid="{00000000-0010-0000-0300-000009000000}" name="Agost" dataDxfId="81"/>
    <tableColumn id="10" xr3:uid="{00000000-0010-0000-0300-00000A000000}" name="Setembre" dataDxfId="80"/>
    <tableColumn id="11" xr3:uid="{00000000-0010-0000-0300-00000B000000}" name="Octubre" dataDxfId="79"/>
    <tableColumn id="12" xr3:uid="{00000000-0010-0000-0300-00000C000000}" name="Novembre" dataDxfId="78"/>
    <tableColumn id="13" xr3:uid="{00000000-0010-0000-0300-00000D000000}" name="Desembre" dataDxfId="77"/>
    <tableColumn id="14" xr3:uid="{00000000-0010-0000-0300-00000E000000}" name="TOTAL" dataDxfId="76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a8" displayName="Tabla8" ref="A3:O46" totalsRowShown="0" headerRowDxfId="75" dataDxfId="74" tableBorderDxfId="73">
  <sortState xmlns:xlrd2="http://schemas.microsoft.com/office/spreadsheetml/2017/richdata2" ref="A4:O47">
    <sortCondition ref="A4:A47"/>
  </sortState>
  <tableColumns count="15">
    <tableColumn id="15" xr3:uid="{00000000-0010-0000-0400-00000F000000}" name="Núm." dataDxfId="72"/>
    <tableColumn id="1" xr3:uid="{00000000-0010-0000-0400-000001000000}" name="Població" dataDxfId="71"/>
    <tableColumn id="2" xr3:uid="{00000000-0010-0000-0400-000002000000}" name="Gener" dataDxfId="70"/>
    <tableColumn id="3" xr3:uid="{00000000-0010-0000-0400-000003000000}" name="Febrer" dataDxfId="69"/>
    <tableColumn id="4" xr3:uid="{00000000-0010-0000-0400-000004000000}" name="Març" dataDxfId="68"/>
    <tableColumn id="5" xr3:uid="{00000000-0010-0000-0400-000005000000}" name="Abril" dataDxfId="67"/>
    <tableColumn id="6" xr3:uid="{00000000-0010-0000-0400-000006000000}" name="Maig" dataDxfId="66"/>
    <tableColumn id="7" xr3:uid="{00000000-0010-0000-0400-000007000000}" name="Juny" dataDxfId="65"/>
    <tableColumn id="8" xr3:uid="{00000000-0010-0000-0400-000008000000}" name="Juliol" dataDxfId="64"/>
    <tableColumn id="9" xr3:uid="{00000000-0010-0000-0400-000009000000}" name="Agost" dataDxfId="63"/>
    <tableColumn id="10" xr3:uid="{00000000-0010-0000-0400-00000A000000}" name="Setembre" dataDxfId="62"/>
    <tableColumn id="11" xr3:uid="{00000000-0010-0000-0400-00000B000000}" name="Octubre" dataDxfId="61"/>
    <tableColumn id="12" xr3:uid="{00000000-0010-0000-0400-00000C000000}" name="Novembre" dataDxfId="60"/>
    <tableColumn id="13" xr3:uid="{00000000-0010-0000-0400-00000D000000}" name="Desembre" dataDxfId="59"/>
    <tableColumn id="14" xr3:uid="{00000000-0010-0000-0400-00000E000000}" name="TOTAL" dataDxfId="58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la12" displayName="Tabla12" ref="A3:O43" totalsRowShown="0" headerRowDxfId="57" dataDxfId="55" headerRowBorderDxfId="56" tableBorderDxfId="54" totalsRowBorderDxfId="53">
  <sortState xmlns:xlrd2="http://schemas.microsoft.com/office/spreadsheetml/2017/richdata2" ref="A4:O44">
    <sortCondition ref="A4:A44"/>
  </sortState>
  <tableColumns count="15">
    <tableColumn id="15" xr3:uid="{00000000-0010-0000-0500-00000F000000}" name="Núm." dataDxfId="52"/>
    <tableColumn id="1" xr3:uid="{00000000-0010-0000-0500-000001000000}" name="Població" dataDxfId="51"/>
    <tableColumn id="2" xr3:uid="{00000000-0010-0000-0500-000002000000}" name="Gener" dataDxfId="50"/>
    <tableColumn id="3" xr3:uid="{00000000-0010-0000-0500-000003000000}" name="Febrer" dataDxfId="49"/>
    <tableColumn id="4" xr3:uid="{00000000-0010-0000-0500-000004000000}" name="Març" dataDxfId="48"/>
    <tableColumn id="5" xr3:uid="{00000000-0010-0000-0500-000005000000}" name="Abril" dataDxfId="47"/>
    <tableColumn id="6" xr3:uid="{00000000-0010-0000-0500-000006000000}" name="Maig" dataDxfId="46"/>
    <tableColumn id="7" xr3:uid="{00000000-0010-0000-0500-000007000000}" name="Juny" dataDxfId="45"/>
    <tableColumn id="8" xr3:uid="{00000000-0010-0000-0500-000008000000}" name="Juliol" dataDxfId="44"/>
    <tableColumn id="9" xr3:uid="{00000000-0010-0000-0500-000009000000}" name="Agost" dataDxfId="43"/>
    <tableColumn id="10" xr3:uid="{00000000-0010-0000-0500-00000A000000}" name="Setembre" dataDxfId="42"/>
    <tableColumn id="11" xr3:uid="{00000000-0010-0000-0500-00000B000000}" name="Octubre" dataDxfId="41"/>
    <tableColumn id="12" xr3:uid="{00000000-0010-0000-0500-00000C000000}" name="Novembre" dataDxfId="40"/>
    <tableColumn id="13" xr3:uid="{00000000-0010-0000-0500-00000D000000}" name="Desembre" dataDxfId="39"/>
    <tableColumn id="14" xr3:uid="{00000000-0010-0000-0500-00000E000000}" name="TOTAL" dataDxfId="38">
      <calculatedColumnFormula>SUM(Tabla12[[#This Row],[Gener]:[Desembre]])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a911" displayName="Tabla911" ref="A3:O46" totalsRowShown="0" headerRowDxfId="37" dataDxfId="36" tableBorderDxfId="35">
  <sortState xmlns:xlrd2="http://schemas.microsoft.com/office/spreadsheetml/2017/richdata2" ref="A4:O45">
    <sortCondition ref="A4:A45"/>
  </sortState>
  <tableColumns count="15">
    <tableColumn id="15" xr3:uid="{00000000-0010-0000-0600-00000F000000}" name="Núm." dataDxfId="34"/>
    <tableColumn id="1" xr3:uid="{00000000-0010-0000-0600-000001000000}" name="Població" dataDxfId="33"/>
    <tableColumn id="2" xr3:uid="{00000000-0010-0000-0600-000002000000}" name="Gener" dataDxfId="32"/>
    <tableColumn id="3" xr3:uid="{00000000-0010-0000-0600-000003000000}" name="Febrer" dataDxfId="31"/>
    <tableColumn id="4" xr3:uid="{00000000-0010-0000-0600-000004000000}" name="Març" dataDxfId="30"/>
    <tableColumn id="5" xr3:uid="{00000000-0010-0000-0600-000005000000}" name="Abril" dataDxfId="29"/>
    <tableColumn id="6" xr3:uid="{00000000-0010-0000-0600-000006000000}" name="Maig" dataDxfId="28"/>
    <tableColumn id="7" xr3:uid="{00000000-0010-0000-0600-000007000000}" name="Juny" dataDxfId="27"/>
    <tableColumn id="8" xr3:uid="{00000000-0010-0000-0600-000008000000}" name="Juliol" dataDxfId="26"/>
    <tableColumn id="9" xr3:uid="{00000000-0010-0000-0600-000009000000}" name="Agost" dataDxfId="25"/>
    <tableColumn id="10" xr3:uid="{00000000-0010-0000-0600-00000A000000}" name="Setembre" dataDxfId="24"/>
    <tableColumn id="11" xr3:uid="{00000000-0010-0000-0600-00000B000000}" name="Octubre" dataDxfId="23"/>
    <tableColumn id="12" xr3:uid="{00000000-0010-0000-0600-00000C000000}" name="Novembre" dataDxfId="22"/>
    <tableColumn id="13" xr3:uid="{00000000-0010-0000-0600-00000D000000}" name="Desembre" dataDxfId="21"/>
    <tableColumn id="14" xr3:uid="{00000000-0010-0000-0600-00000E000000}" name="TOTAL" dataDxfId="20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a91112" displayName="Tabla91112" ref="A3:O46" totalsRowShown="0" headerRowDxfId="19" dataDxfId="18" tableBorderDxfId="17">
  <sortState xmlns:xlrd2="http://schemas.microsoft.com/office/spreadsheetml/2017/richdata2" ref="A4:O45">
    <sortCondition ref="A4:A45"/>
  </sortState>
  <tableColumns count="15">
    <tableColumn id="15" xr3:uid="{00000000-0010-0000-0700-00000F000000}" name="Núm." dataDxfId="16"/>
    <tableColumn id="1" xr3:uid="{00000000-0010-0000-0700-000001000000}" name="Població" dataDxfId="15"/>
    <tableColumn id="2" xr3:uid="{00000000-0010-0000-0700-000002000000}" name="Gener" dataDxfId="14"/>
    <tableColumn id="3" xr3:uid="{00000000-0010-0000-0700-000003000000}" name="Febrer" dataDxfId="13"/>
    <tableColumn id="4" xr3:uid="{00000000-0010-0000-0700-000004000000}" name="Març" dataDxfId="12"/>
    <tableColumn id="5" xr3:uid="{00000000-0010-0000-0700-000005000000}" name="Abril" dataDxfId="11"/>
    <tableColumn id="6" xr3:uid="{00000000-0010-0000-0700-000006000000}" name="Maig" dataDxfId="10"/>
    <tableColumn id="7" xr3:uid="{00000000-0010-0000-0700-000007000000}" name="Juny" dataDxfId="9"/>
    <tableColumn id="8" xr3:uid="{00000000-0010-0000-0700-000008000000}" name="Juliol" dataDxfId="8"/>
    <tableColumn id="9" xr3:uid="{00000000-0010-0000-0700-000009000000}" name="Agost" dataDxfId="7"/>
    <tableColumn id="10" xr3:uid="{00000000-0010-0000-0700-00000A000000}" name="Setembre" dataDxfId="6"/>
    <tableColumn id="11" xr3:uid="{00000000-0010-0000-0700-00000B000000}" name="Octubre" dataDxfId="5"/>
    <tableColumn id="12" xr3:uid="{00000000-0010-0000-0700-00000C000000}" name="Novembre" dataDxfId="4"/>
    <tableColumn id="13" xr3:uid="{00000000-0010-0000-0700-00000D000000}" name="Desembre" dataDxfId="3"/>
    <tableColumn id="14" xr3:uid="{00000000-0010-0000-0700-00000E000000}" name="TOTAL" dataDxfId="2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workbookViewId="0">
      <selection activeCell="E17" sqref="E17"/>
    </sheetView>
  </sheetViews>
  <sheetFormatPr baseColWidth="10" defaultRowHeight="14.4" x14ac:dyDescent="0.3"/>
  <cols>
    <col min="3" max="3" width="11.5546875" customWidth="1"/>
    <col min="14" max="14" width="11.5546875" style="177"/>
  </cols>
  <sheetData>
    <row r="1" spans="1:17" ht="15" thickBot="1" x14ac:dyDescent="0.35"/>
    <row r="2" spans="1:17" ht="15" thickBot="1" x14ac:dyDescent="0.35">
      <c r="B2" s="160" t="s">
        <v>26</v>
      </c>
      <c r="C2" s="161" t="s">
        <v>27</v>
      </c>
      <c r="D2" s="161" t="s">
        <v>28</v>
      </c>
      <c r="E2" s="161" t="s">
        <v>29</v>
      </c>
      <c r="F2" s="161" t="s">
        <v>30</v>
      </c>
      <c r="G2" s="161" t="s">
        <v>31</v>
      </c>
      <c r="H2" s="161" t="s">
        <v>32</v>
      </c>
      <c r="I2" s="161" t="s">
        <v>33</v>
      </c>
      <c r="J2" s="165" t="s">
        <v>34</v>
      </c>
      <c r="K2" s="169" t="s">
        <v>35</v>
      </c>
      <c r="L2" s="169" t="s">
        <v>36</v>
      </c>
      <c r="M2" s="169" t="s">
        <v>37</v>
      </c>
    </row>
    <row r="3" spans="1:17" x14ac:dyDescent="0.3">
      <c r="A3" s="157" t="s">
        <v>61</v>
      </c>
    </row>
    <row r="4" spans="1:17" x14ac:dyDescent="0.3">
      <c r="A4" s="157">
        <v>2017</v>
      </c>
      <c r="B4" s="158">
        <v>412581.04000000004</v>
      </c>
      <c r="C4" s="159">
        <v>352130.01999999996</v>
      </c>
      <c r="D4" s="159">
        <v>405029.97000000009</v>
      </c>
      <c r="E4" s="159">
        <v>366729.58000000007</v>
      </c>
      <c r="F4" s="159">
        <v>419681.99999999988</v>
      </c>
      <c r="G4" s="159">
        <v>448799.34</v>
      </c>
      <c r="H4" s="159">
        <v>442599.29000000004</v>
      </c>
      <c r="I4" s="159">
        <v>414289.86</v>
      </c>
      <c r="J4" s="159">
        <v>439880.02</v>
      </c>
      <c r="K4" s="159">
        <v>419789.97</v>
      </c>
      <c r="L4" s="159">
        <v>388939.98999999987</v>
      </c>
      <c r="M4" s="159">
        <v>443458.97999999986</v>
      </c>
      <c r="N4" s="178">
        <f t="shared" ref="N4:N12" si="0">SUM(B4:M4)</f>
        <v>4953910.0599999996</v>
      </c>
      <c r="P4" s="166"/>
      <c r="Q4" s="166"/>
    </row>
    <row r="5" spans="1:17" x14ac:dyDescent="0.3">
      <c r="A5" s="157">
        <v>2018</v>
      </c>
      <c r="B5" s="172">
        <v>500479.45999999996</v>
      </c>
      <c r="C5" s="173">
        <v>375879.99999999988</v>
      </c>
      <c r="D5" s="173">
        <v>468981.76999999996</v>
      </c>
      <c r="E5" s="173">
        <v>450069.97999999986</v>
      </c>
      <c r="F5" s="173">
        <v>496034.98999999993</v>
      </c>
      <c r="G5" s="173">
        <v>504269.98999999987</v>
      </c>
      <c r="H5" s="173">
        <v>547712.77999999991</v>
      </c>
      <c r="I5" s="173">
        <v>491770.99000000005</v>
      </c>
      <c r="J5" s="173">
        <v>514509.97000000003</v>
      </c>
      <c r="K5" s="173">
        <v>559220</v>
      </c>
      <c r="L5" s="173">
        <v>536139.99</v>
      </c>
      <c r="M5" s="173">
        <v>572149.94000000018</v>
      </c>
      <c r="N5" s="179">
        <f t="shared" si="0"/>
        <v>6017219.8599999994</v>
      </c>
      <c r="P5" s="2"/>
    </row>
    <row r="6" spans="1:17" x14ac:dyDescent="0.3">
      <c r="A6" s="157">
        <v>2019</v>
      </c>
      <c r="B6" s="172">
        <v>566700.01</v>
      </c>
      <c r="C6" s="173">
        <v>459989.99999999994</v>
      </c>
      <c r="D6" s="173">
        <v>514580</v>
      </c>
      <c r="E6" s="173">
        <v>552220</v>
      </c>
      <c r="F6" s="173">
        <v>611979.99000000022</v>
      </c>
      <c r="G6" s="173">
        <v>580150.01</v>
      </c>
      <c r="H6" s="173">
        <v>684485.96</v>
      </c>
      <c r="I6" s="173">
        <v>573520.01</v>
      </c>
      <c r="J6" s="173">
        <v>641150</v>
      </c>
      <c r="K6" s="173">
        <v>678140.00999999978</v>
      </c>
      <c r="L6" s="173">
        <v>630520.00999999978</v>
      </c>
      <c r="M6" s="173">
        <v>757479.56999999983</v>
      </c>
      <c r="N6" s="179">
        <f t="shared" si="0"/>
        <v>7250915.5699999984</v>
      </c>
      <c r="P6" s="2"/>
    </row>
    <row r="7" spans="1:17" x14ac:dyDescent="0.3">
      <c r="A7" s="157">
        <v>2020</v>
      </c>
      <c r="B7" s="172">
        <v>773935.99999999977</v>
      </c>
      <c r="C7" s="172">
        <v>638270.26</v>
      </c>
      <c r="D7" s="172">
        <v>653740.02000000014</v>
      </c>
      <c r="E7" s="172">
        <v>654640</v>
      </c>
      <c r="F7" s="172">
        <v>649250.00999999989</v>
      </c>
      <c r="G7" s="172">
        <v>740840</v>
      </c>
      <c r="H7" s="172">
        <v>744250.05</v>
      </c>
      <c r="I7" s="172">
        <v>601062.01</v>
      </c>
      <c r="J7" s="172">
        <v>720299.9600000002</v>
      </c>
      <c r="K7" s="172">
        <v>699000.01999999979</v>
      </c>
      <c r="L7" s="172">
        <v>671759.98999999976</v>
      </c>
      <c r="M7" s="172">
        <v>825045.96999999986</v>
      </c>
      <c r="N7" s="179">
        <f t="shared" si="0"/>
        <v>8372094.2899999982</v>
      </c>
      <c r="P7" s="2"/>
    </row>
    <row r="8" spans="1:17" x14ac:dyDescent="0.3">
      <c r="A8" s="157">
        <v>2021</v>
      </c>
      <c r="B8" s="212">
        <v>703699.99999999988</v>
      </c>
      <c r="C8" s="212">
        <v>640039.99</v>
      </c>
      <c r="D8" s="212">
        <v>685150.00000000012</v>
      </c>
      <c r="E8" s="212">
        <v>642322</v>
      </c>
      <c r="F8" s="212">
        <v>651640.98</v>
      </c>
      <c r="G8" s="212">
        <v>704409.97000000009</v>
      </c>
      <c r="H8" s="212">
        <v>707238.97999999986</v>
      </c>
      <c r="I8" s="212">
        <v>605390.02</v>
      </c>
      <c r="J8" s="212">
        <v>677644.00999999989</v>
      </c>
      <c r="K8" s="212">
        <v>661403.98999999987</v>
      </c>
      <c r="L8" s="212">
        <v>661299.51000000013</v>
      </c>
      <c r="M8" s="212">
        <v>750063</v>
      </c>
      <c r="N8" s="179">
        <f t="shared" si="0"/>
        <v>8090302.4499999993</v>
      </c>
      <c r="P8" s="2"/>
    </row>
    <row r="9" spans="1:17" x14ac:dyDescent="0.3">
      <c r="A9" s="157">
        <v>2022</v>
      </c>
      <c r="B9" s="172">
        <v>692718</v>
      </c>
      <c r="C9" s="172">
        <v>583299</v>
      </c>
      <c r="D9" s="172">
        <v>664077</v>
      </c>
      <c r="E9" s="172">
        <v>626218.79826231126</v>
      </c>
      <c r="F9" s="172">
        <v>619839.82235711406</v>
      </c>
      <c r="G9" s="172">
        <v>620459.99999999988</v>
      </c>
      <c r="H9" s="172">
        <v>647559.99999999988</v>
      </c>
      <c r="I9" s="172">
        <v>604291.33333333337</v>
      </c>
      <c r="J9" s="172">
        <v>643413.55072020006</v>
      </c>
      <c r="K9" s="172">
        <v>633871.08533582208</v>
      </c>
      <c r="L9" s="172">
        <v>643234.85835531005</v>
      </c>
      <c r="M9" s="172">
        <v>760119.77098829392</v>
      </c>
      <c r="N9" s="179">
        <f t="shared" si="0"/>
        <v>7739103.2193523832</v>
      </c>
      <c r="P9" s="2"/>
    </row>
    <row r="10" spans="1:17" x14ac:dyDescent="0.3">
      <c r="A10" s="157">
        <v>2023</v>
      </c>
      <c r="B10" s="172">
        <v>718429.99999999988</v>
      </c>
      <c r="C10" s="172">
        <v>593970.1</v>
      </c>
      <c r="D10" s="172">
        <v>630909.99999999988</v>
      </c>
      <c r="E10" s="172">
        <v>600789.97692234966</v>
      </c>
      <c r="F10" s="172">
        <v>726879.99999999988</v>
      </c>
      <c r="G10" s="172">
        <v>739500.00000000047</v>
      </c>
      <c r="H10" s="172">
        <v>736169.99999999977</v>
      </c>
      <c r="I10" s="172">
        <v>635057.00000000023</v>
      </c>
      <c r="J10" s="172">
        <v>715040.00000000035</v>
      </c>
      <c r="K10" s="172">
        <v>670180.0000000007</v>
      </c>
      <c r="L10" s="172">
        <v>641490.00000000023</v>
      </c>
      <c r="M10" s="172">
        <v>741639.54999999993</v>
      </c>
      <c r="N10" s="179">
        <f t="shared" si="0"/>
        <v>8150056.6269223504</v>
      </c>
      <c r="P10" s="2"/>
    </row>
    <row r="11" spans="1:17" x14ac:dyDescent="0.3">
      <c r="A11" s="157">
        <v>2024</v>
      </c>
      <c r="B11" s="172">
        <v>746470.1086399951</v>
      </c>
      <c r="C11" s="172">
        <v>636617.99999999988</v>
      </c>
      <c r="D11" s="172">
        <v>688397.46511627897</v>
      </c>
      <c r="E11" s="172">
        <v>699380.99999999988</v>
      </c>
      <c r="F11" s="172">
        <v>754116.36842105258</v>
      </c>
      <c r="G11" s="172">
        <v>743911.00000000012</v>
      </c>
      <c r="H11" s="172">
        <v>800416.25098396058</v>
      </c>
      <c r="I11" s="172">
        <v>643382.48368914879</v>
      </c>
      <c r="J11" s="172">
        <v>758061.97827265051</v>
      </c>
      <c r="K11" s="172">
        <v>780821.55339153833</v>
      </c>
      <c r="L11" s="172">
        <v>738792.79926065472</v>
      </c>
      <c r="M11" s="172">
        <v>829904.39963022468</v>
      </c>
      <c r="N11" s="179">
        <f t="shared" si="0"/>
        <v>8820273.407405505</v>
      </c>
      <c r="P11" s="2"/>
    </row>
    <row r="12" spans="1:17" x14ac:dyDescent="0.3">
      <c r="A12" s="157">
        <v>2025</v>
      </c>
      <c r="B12" s="172">
        <f>'PAPER I CARTRÓ'!C45+'PAPER CARTRÓ COMERCIAL '!C45</f>
        <v>766414.31790355849</v>
      </c>
      <c r="C12" s="172">
        <f>'PAPER I CARTRÓ'!D45+'PAPER CARTRÓ COMERCIAL '!D45</f>
        <v>677415.51868629549</v>
      </c>
      <c r="D12" s="172">
        <f>'PAPER I CARTRÓ'!E45+'PAPER CARTRÓ COMERCIAL '!E45</f>
        <v>0</v>
      </c>
      <c r="E12" s="172">
        <f>'PAPER I CARTRÓ'!F45+'PAPER CARTRÓ COMERCIAL '!F45</f>
        <v>0</v>
      </c>
      <c r="F12" s="172">
        <f>'PAPER I CARTRÓ'!G45+'PAPER CARTRÓ COMERCIAL '!G45</f>
        <v>0</v>
      </c>
      <c r="G12" s="172">
        <f>'PAPER I CARTRÓ'!H45+'PAPER CARTRÓ COMERCIAL '!H45</f>
        <v>0</v>
      </c>
      <c r="H12" s="172">
        <f>'PAPER I CARTRÓ'!I45+'PAPER CARTRÓ COMERCIAL '!I45</f>
        <v>0</v>
      </c>
      <c r="I12" s="172">
        <f>'PAPER I CARTRÓ'!J45+'PAPER CARTRÓ COMERCIAL '!J45</f>
        <v>0</v>
      </c>
      <c r="J12" s="172">
        <f>'PAPER I CARTRÓ'!K45+'PAPER CARTRÓ COMERCIAL '!K45</f>
        <v>0</v>
      </c>
      <c r="K12" s="172">
        <f>'PAPER I CARTRÓ'!L45+'PAPER CARTRÓ COMERCIAL '!L45</f>
        <v>0</v>
      </c>
      <c r="L12" s="172">
        <f>'PAPER I CARTRÓ'!M45+'PAPER CARTRÓ COMERCIAL '!M45</f>
        <v>0</v>
      </c>
      <c r="M12" s="172">
        <f>'PAPER I CARTRÓ'!N45+'PAPER CARTRÓ COMERCIAL '!N45</f>
        <v>0</v>
      </c>
      <c r="N12" s="179">
        <f t="shared" si="0"/>
        <v>1443829.836589854</v>
      </c>
      <c r="P12" s="2"/>
    </row>
    <row r="13" spans="1:17" x14ac:dyDescent="0.3">
      <c r="A13" s="182" t="s">
        <v>72</v>
      </c>
      <c r="B13" s="176">
        <f>(B12/B11)-1</f>
        <v>2.6718027999674376E-2</v>
      </c>
      <c r="C13" s="176">
        <f t="shared" ref="C13:N13" si="1">(C12/C11)-1</f>
        <v>6.4084770908606981E-2</v>
      </c>
      <c r="D13" s="176">
        <f t="shared" si="1"/>
        <v>-1</v>
      </c>
      <c r="E13" s="176">
        <f t="shared" si="1"/>
        <v>-1</v>
      </c>
      <c r="F13" s="176">
        <f t="shared" si="1"/>
        <v>-1</v>
      </c>
      <c r="G13" s="176">
        <f t="shared" si="1"/>
        <v>-1</v>
      </c>
      <c r="H13" s="176">
        <f t="shared" si="1"/>
        <v>-1</v>
      </c>
      <c r="I13" s="176">
        <f t="shared" si="1"/>
        <v>-1</v>
      </c>
      <c r="J13" s="176">
        <f t="shared" si="1"/>
        <v>-1</v>
      </c>
      <c r="K13" s="176">
        <f t="shared" si="1"/>
        <v>-1</v>
      </c>
      <c r="L13" s="176">
        <f t="shared" si="1"/>
        <v>-1</v>
      </c>
      <c r="M13" s="176">
        <f t="shared" si="1"/>
        <v>-1</v>
      </c>
      <c r="N13" s="176">
        <f t="shared" si="1"/>
        <v>-0.83630554633628318</v>
      </c>
    </row>
    <row r="14" spans="1:17" x14ac:dyDescent="0.3">
      <c r="A14" s="157" t="s">
        <v>62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1:17" x14ac:dyDescent="0.3">
      <c r="A15" s="157">
        <v>2017</v>
      </c>
      <c r="B15" s="167">
        <v>442484.61</v>
      </c>
      <c r="C15" s="168">
        <v>408539.2300000001</v>
      </c>
      <c r="D15" s="168">
        <v>473297.3000000001</v>
      </c>
      <c r="E15" s="168">
        <v>427112.19000000006</v>
      </c>
      <c r="F15" s="168">
        <v>484674.06999999995</v>
      </c>
      <c r="G15" s="168">
        <v>496882.84999999986</v>
      </c>
      <c r="H15" s="168">
        <v>486041.59</v>
      </c>
      <c r="I15" s="168">
        <v>460645.75999999995</v>
      </c>
      <c r="J15" s="168">
        <v>466163.29000000015</v>
      </c>
      <c r="K15" s="168">
        <v>478831.70999999996</v>
      </c>
      <c r="L15" s="168">
        <v>453783.78000000014</v>
      </c>
      <c r="M15" s="168">
        <v>471062.99477128073</v>
      </c>
      <c r="N15" s="180">
        <f t="shared" ref="N15:N23" si="2">SUM(B15:M15)</f>
        <v>5549519.3747712802</v>
      </c>
    </row>
    <row r="16" spans="1:17" x14ac:dyDescent="0.3">
      <c r="A16" s="157">
        <v>2018</v>
      </c>
      <c r="B16" s="167">
        <v>490334.8000000001</v>
      </c>
      <c r="C16" s="168">
        <v>419753.68000000011</v>
      </c>
      <c r="D16" s="168">
        <v>492199.96000000008</v>
      </c>
      <c r="E16" s="168">
        <v>476328.37999999995</v>
      </c>
      <c r="F16" s="168">
        <v>503947.99000000005</v>
      </c>
      <c r="G16" s="168">
        <v>490284.34899999999</v>
      </c>
      <c r="H16" s="168">
        <v>518693.8</v>
      </c>
      <c r="I16" s="168">
        <v>492693.88</v>
      </c>
      <c r="J16" s="168">
        <v>471178.86000000016</v>
      </c>
      <c r="K16" s="168">
        <v>528320.63</v>
      </c>
      <c r="L16" s="168">
        <v>514824.2977639751</v>
      </c>
      <c r="M16" s="168">
        <v>500768.80999999994</v>
      </c>
      <c r="N16" s="180">
        <f t="shared" si="2"/>
        <v>5899329.4367639748</v>
      </c>
    </row>
    <row r="17" spans="1:16" x14ac:dyDescent="0.3">
      <c r="A17" s="157">
        <v>2019</v>
      </c>
      <c r="B17" s="172">
        <v>500959.74000000005</v>
      </c>
      <c r="C17" s="173">
        <v>452922.39999999997</v>
      </c>
      <c r="D17" s="173">
        <v>504646.89</v>
      </c>
      <c r="E17" s="173">
        <v>517907.69</v>
      </c>
      <c r="F17" s="173">
        <v>546834.56999999995</v>
      </c>
      <c r="G17" s="173">
        <v>518689.01999999996</v>
      </c>
      <c r="H17" s="173">
        <v>594798.66</v>
      </c>
      <c r="I17" s="173">
        <v>527980.15999999992</v>
      </c>
      <c r="J17" s="173">
        <v>554666.4099999998</v>
      </c>
      <c r="K17" s="173">
        <v>558195.24999999988</v>
      </c>
      <c r="L17" s="173">
        <v>534002.38800000004</v>
      </c>
      <c r="M17" s="173">
        <v>585273.22</v>
      </c>
      <c r="N17" s="179">
        <f t="shared" si="2"/>
        <v>6396876.398</v>
      </c>
    </row>
    <row r="18" spans="1:16" x14ac:dyDescent="0.3">
      <c r="A18" s="157">
        <v>2020</v>
      </c>
      <c r="B18" s="172">
        <v>597449.85999999987</v>
      </c>
      <c r="C18" s="172">
        <v>526267.39999999991</v>
      </c>
      <c r="D18" s="172">
        <v>599738.1399999999</v>
      </c>
      <c r="E18" s="172">
        <v>634469.56000000006</v>
      </c>
      <c r="F18" s="172">
        <v>632673.99999999988</v>
      </c>
      <c r="G18" s="172">
        <v>666724.91999999981</v>
      </c>
      <c r="H18" s="172">
        <v>647125.47000000009</v>
      </c>
      <c r="I18" s="172">
        <v>582707.69000000006</v>
      </c>
      <c r="J18" s="172">
        <v>607231.66999999993</v>
      </c>
      <c r="K18" s="172">
        <v>629693.60999999987</v>
      </c>
      <c r="L18" s="172">
        <v>620253.68000000017</v>
      </c>
      <c r="M18" s="172">
        <v>658440.01</v>
      </c>
      <c r="N18" s="179">
        <f t="shared" si="2"/>
        <v>7402776.0099999998</v>
      </c>
    </row>
    <row r="19" spans="1:16" x14ac:dyDescent="0.3">
      <c r="A19" s="157">
        <v>2021</v>
      </c>
      <c r="B19" s="172">
        <v>609328.2300000001</v>
      </c>
      <c r="C19" s="172">
        <v>571196.77999999991</v>
      </c>
      <c r="D19" s="172">
        <v>651751.22</v>
      </c>
      <c r="E19" s="172">
        <v>635148.75999999989</v>
      </c>
      <c r="F19" s="172">
        <v>641992.59999999986</v>
      </c>
      <c r="G19" s="172">
        <v>650793.76</v>
      </c>
      <c r="H19" s="172">
        <v>659463.04</v>
      </c>
      <c r="I19" s="172">
        <v>606557.29999999993</v>
      </c>
      <c r="J19" s="172">
        <v>636501.04999999981</v>
      </c>
      <c r="K19" s="172">
        <v>622553.81000000006</v>
      </c>
      <c r="L19" s="172">
        <v>645245.97552538966</v>
      </c>
      <c r="M19" s="172">
        <v>630556</v>
      </c>
      <c r="N19" s="179">
        <f t="shared" si="2"/>
        <v>7561088.5255253883</v>
      </c>
    </row>
    <row r="20" spans="1:16" x14ac:dyDescent="0.3">
      <c r="A20" s="157">
        <v>2022</v>
      </c>
      <c r="B20" s="172">
        <v>629807</v>
      </c>
      <c r="C20" s="172">
        <v>560436</v>
      </c>
      <c r="D20" s="172">
        <v>654482</v>
      </c>
      <c r="E20" s="172">
        <v>637313.08744638693</v>
      </c>
      <c r="F20" s="172">
        <v>644043.9315793853</v>
      </c>
      <c r="G20" s="172">
        <v>627490.83275663399</v>
      </c>
      <c r="H20" s="172">
        <v>645919.95862308715</v>
      </c>
      <c r="I20" s="172">
        <v>659514.58057588479</v>
      </c>
      <c r="J20" s="172">
        <v>655967.48529900005</v>
      </c>
      <c r="K20" s="172">
        <v>651322.89905257395</v>
      </c>
      <c r="L20" s="172">
        <v>625152.63317861862</v>
      </c>
      <c r="M20" s="172">
        <v>664031.82555771177</v>
      </c>
      <c r="N20" s="179">
        <f t="shared" si="2"/>
        <v>7655482.2340692831</v>
      </c>
    </row>
    <row r="21" spans="1:16" x14ac:dyDescent="0.3">
      <c r="A21" s="157">
        <v>2023</v>
      </c>
      <c r="B21" s="172">
        <v>655274.2028966645</v>
      </c>
      <c r="C21" s="172">
        <v>598675.05511174211</v>
      </c>
      <c r="D21" s="172">
        <v>663175.20431782969</v>
      </c>
      <c r="E21" s="172">
        <v>608995.53349061077</v>
      </c>
      <c r="F21" s="172">
        <v>720140.57160602219</v>
      </c>
      <c r="G21" s="172">
        <v>710283.1237668728</v>
      </c>
      <c r="H21" s="172">
        <v>696998.27197289979</v>
      </c>
      <c r="I21" s="172">
        <v>640008.42388635746</v>
      </c>
      <c r="J21" s="172">
        <v>664004.96695281565</v>
      </c>
      <c r="K21" s="172">
        <v>682548.39686285856</v>
      </c>
      <c r="L21" s="172">
        <v>635076.12994637538</v>
      </c>
      <c r="M21" s="172">
        <v>660102.19000000006</v>
      </c>
      <c r="N21" s="179">
        <f t="shared" si="2"/>
        <v>7935282.07081105</v>
      </c>
    </row>
    <row r="22" spans="1:16" x14ac:dyDescent="0.3">
      <c r="A22" s="157">
        <v>2024</v>
      </c>
      <c r="B22" s="172">
        <f>[1]ENVASOS!C44</f>
        <v>685106.39730639732</v>
      </c>
      <c r="C22" s="172">
        <f>[1]ENVASOS!D44</f>
        <v>621314.52353358699</v>
      </c>
      <c r="D22" s="172">
        <f>[1]ENVASOS!E44</f>
        <v>698245.02209960052</v>
      </c>
      <c r="E22" s="172">
        <f>[1]ENVASOS!F44</f>
        <v>724985.69</v>
      </c>
      <c r="F22" s="172">
        <f>[1]ENVASOS!G44</f>
        <v>749716.13449235039</v>
      </c>
      <c r="G22" s="172">
        <f>[1]ENVASOS!H44</f>
        <v>716786.10365494818</v>
      </c>
      <c r="H22" s="172">
        <f>[1]ENVASOS!I44</f>
        <v>793394.78059458116</v>
      </c>
      <c r="I22" s="172">
        <f>[1]ENVASOS!J44</f>
        <v>714523.46364986524</v>
      </c>
      <c r="J22" s="172">
        <f>[1]ENVASOS!K44</f>
        <v>758771.37870971335</v>
      </c>
      <c r="K22" s="172">
        <f>[1]ENVASOS!L44</f>
        <v>772266.07686341775</v>
      </c>
      <c r="L22" s="172">
        <f>[1]ENVASOS!M44</f>
        <v>737930.49900871539</v>
      </c>
      <c r="M22" s="172">
        <f>[1]ENVASOS!N44</f>
        <v>781853.28679390554</v>
      </c>
      <c r="N22" s="179">
        <f t="shared" si="2"/>
        <v>8754893.3567070812</v>
      </c>
    </row>
    <row r="23" spans="1:16" x14ac:dyDescent="0.3">
      <c r="A23" s="157">
        <v>2025</v>
      </c>
      <c r="B23" s="172">
        <f>ENVASOS!C44</f>
        <v>758408.59650794475</v>
      </c>
      <c r="C23" s="172">
        <f>ENVASOS!D44</f>
        <v>695357.90740876354</v>
      </c>
      <c r="D23" s="172">
        <f>ENVASOS!E44</f>
        <v>0</v>
      </c>
      <c r="E23" s="172">
        <f>ENVASOS!F44</f>
        <v>0</v>
      </c>
      <c r="F23" s="172">
        <f>ENVASOS!G44</f>
        <v>0</v>
      </c>
      <c r="G23" s="172">
        <f>ENVASOS!H44</f>
        <v>0</v>
      </c>
      <c r="H23" s="172">
        <f>ENVASOS!I44</f>
        <v>0</v>
      </c>
      <c r="I23" s="172">
        <f>ENVASOS!J44</f>
        <v>0</v>
      </c>
      <c r="J23" s="172">
        <f>ENVASOS!K44</f>
        <v>0</v>
      </c>
      <c r="K23" s="172">
        <f>ENVASOS!L44</f>
        <v>0</v>
      </c>
      <c r="L23" s="172">
        <f>ENVASOS!M44</f>
        <v>0</v>
      </c>
      <c r="M23" s="172">
        <f>ENVASOS!N44</f>
        <v>0</v>
      </c>
      <c r="N23" s="179">
        <f t="shared" si="2"/>
        <v>1453766.5039167083</v>
      </c>
      <c r="P23" s="2"/>
    </row>
    <row r="24" spans="1:16" x14ac:dyDescent="0.3">
      <c r="A24" s="182" t="s">
        <v>72</v>
      </c>
      <c r="B24" s="176">
        <f>(B23/B22)-1</f>
        <v>0.10699389100692458</v>
      </c>
      <c r="C24" s="176">
        <f t="shared" ref="C24:N24" si="3">(C23/C22)-1</f>
        <v>0.11917214401181453</v>
      </c>
      <c r="D24" s="176">
        <f t="shared" si="3"/>
        <v>-1</v>
      </c>
      <c r="E24" s="176">
        <f t="shared" si="3"/>
        <v>-1</v>
      </c>
      <c r="F24" s="176">
        <f t="shared" si="3"/>
        <v>-1</v>
      </c>
      <c r="G24" s="176">
        <f t="shared" si="3"/>
        <v>-1</v>
      </c>
      <c r="H24" s="176">
        <f t="shared" si="3"/>
        <v>-1</v>
      </c>
      <c r="I24" s="176">
        <f t="shared" si="3"/>
        <v>-1</v>
      </c>
      <c r="J24" s="176">
        <f t="shared" si="3"/>
        <v>-1</v>
      </c>
      <c r="K24" s="176">
        <f t="shared" si="3"/>
        <v>-1</v>
      </c>
      <c r="L24" s="176">
        <f t="shared" si="3"/>
        <v>-1</v>
      </c>
      <c r="M24" s="176">
        <f t="shared" si="3"/>
        <v>-1</v>
      </c>
      <c r="N24" s="176">
        <f t="shared" si="3"/>
        <v>-0.83394811967606841</v>
      </c>
    </row>
    <row r="25" spans="1:16" x14ac:dyDescent="0.3">
      <c r="A25" s="157" t="s">
        <v>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6" x14ac:dyDescent="0.3">
      <c r="A26" s="157">
        <v>2017</v>
      </c>
      <c r="B26" s="167">
        <v>559580.07000000018</v>
      </c>
      <c r="C26" s="168">
        <v>451688.20999999996</v>
      </c>
      <c r="D26" s="168">
        <v>414615.52200000006</v>
      </c>
      <c r="E26" s="168">
        <v>389566.02999999997</v>
      </c>
      <c r="F26" s="168">
        <v>504903.06000000006</v>
      </c>
      <c r="G26" s="168">
        <v>470333.39000000007</v>
      </c>
      <c r="H26" s="168">
        <v>434660.91999999987</v>
      </c>
      <c r="I26" s="168">
        <v>455474.08999999997</v>
      </c>
      <c r="J26" s="168">
        <v>503550.18000000005</v>
      </c>
      <c r="K26" s="168">
        <v>472635.17</v>
      </c>
      <c r="L26" s="168">
        <v>439065.18999999994</v>
      </c>
      <c r="M26" s="168">
        <v>390351.32000000007</v>
      </c>
      <c r="N26" s="180">
        <f t="shared" ref="N26:N34" si="4">SUM(B26:M26)</f>
        <v>5486423.1520000007</v>
      </c>
    </row>
    <row r="27" spans="1:16" x14ac:dyDescent="0.3">
      <c r="A27" s="157">
        <v>2018</v>
      </c>
      <c r="B27" s="167">
        <v>659059.44000000006</v>
      </c>
      <c r="C27" s="168">
        <v>360096.88999999996</v>
      </c>
      <c r="D27" s="168">
        <v>445531.60999999993</v>
      </c>
      <c r="E27" s="168">
        <v>458265.36999999988</v>
      </c>
      <c r="F27" s="168">
        <v>437164.23</v>
      </c>
      <c r="G27" s="168">
        <v>441603.5799999999</v>
      </c>
      <c r="H27" s="168">
        <v>490222.70000000007</v>
      </c>
      <c r="I27" s="168">
        <v>525738.71000000008</v>
      </c>
      <c r="J27" s="168">
        <v>426785.34</v>
      </c>
      <c r="K27" s="168">
        <v>450930.77999999997</v>
      </c>
      <c r="L27" s="168">
        <v>421719.77</v>
      </c>
      <c r="M27" s="168">
        <v>489827.61</v>
      </c>
      <c r="N27" s="180">
        <f t="shared" si="4"/>
        <v>5606946.0300000003</v>
      </c>
    </row>
    <row r="28" spans="1:16" x14ac:dyDescent="0.3">
      <c r="A28" s="157">
        <v>2019</v>
      </c>
      <c r="B28" s="167">
        <v>607847.87</v>
      </c>
      <c r="C28" s="168">
        <v>425601.02</v>
      </c>
      <c r="D28" s="168">
        <v>418578.74999999994</v>
      </c>
      <c r="E28" s="168">
        <v>457886.35999999993</v>
      </c>
      <c r="F28" s="168">
        <v>470117.76</v>
      </c>
      <c r="G28" s="168">
        <v>407979.97000000003</v>
      </c>
      <c r="H28" s="168">
        <v>541176.39999999979</v>
      </c>
      <c r="I28" s="168">
        <v>453390.63</v>
      </c>
      <c r="J28" s="168">
        <v>536190.59999999986</v>
      </c>
      <c r="K28" s="168">
        <v>536795.06000000006</v>
      </c>
      <c r="L28" s="168">
        <v>415500.81999999995</v>
      </c>
      <c r="M28" s="168">
        <v>524502.13</v>
      </c>
      <c r="N28" s="180">
        <f t="shared" si="4"/>
        <v>5795567.3700000001</v>
      </c>
    </row>
    <row r="29" spans="1:16" x14ac:dyDescent="0.3">
      <c r="A29" s="157">
        <v>2020</v>
      </c>
      <c r="B29" s="172">
        <v>715158.38000000012</v>
      </c>
      <c r="C29" s="172">
        <v>444419.8600000001</v>
      </c>
      <c r="D29" s="172">
        <v>553002.98999999976</v>
      </c>
      <c r="E29" s="172">
        <v>509959.11999999994</v>
      </c>
      <c r="F29" s="172">
        <v>462970.54000000004</v>
      </c>
      <c r="G29" s="172">
        <v>606082.45000000007</v>
      </c>
      <c r="H29" s="172">
        <v>665232.35</v>
      </c>
      <c r="I29" s="172">
        <v>542675.20000000019</v>
      </c>
      <c r="J29" s="172">
        <v>548264.05999999982</v>
      </c>
      <c r="K29" s="172">
        <v>480047.67999999988</v>
      </c>
      <c r="L29" s="172">
        <v>512420.74999999994</v>
      </c>
      <c r="M29" s="172">
        <v>613171.46000000031</v>
      </c>
      <c r="N29" s="179">
        <f t="shared" si="4"/>
        <v>6653404.8399999999</v>
      </c>
    </row>
    <row r="30" spans="1:16" x14ac:dyDescent="0.3">
      <c r="A30" s="157">
        <v>2021</v>
      </c>
      <c r="B30" s="172">
        <v>624320.56999999995</v>
      </c>
      <c r="C30" s="172">
        <v>457183.09</v>
      </c>
      <c r="D30" s="172">
        <v>545729.31000000006</v>
      </c>
      <c r="E30" s="172">
        <v>621077.87000000011</v>
      </c>
      <c r="F30" s="172">
        <v>451311.60000000015</v>
      </c>
      <c r="G30" s="172">
        <v>537072.03999999992</v>
      </c>
      <c r="H30" s="172">
        <v>597192.22999999986</v>
      </c>
      <c r="I30" s="172">
        <v>562194.68999999971</v>
      </c>
      <c r="J30" s="172">
        <v>586630</v>
      </c>
      <c r="K30" s="172">
        <v>509111.1700000001</v>
      </c>
      <c r="L30" s="172">
        <v>550437.83000000007</v>
      </c>
      <c r="M30" s="172">
        <v>555604</v>
      </c>
      <c r="N30" s="179">
        <f t="shared" si="4"/>
        <v>6597864.3999999994</v>
      </c>
    </row>
    <row r="31" spans="1:16" x14ac:dyDescent="0.3">
      <c r="A31" s="157">
        <v>2022</v>
      </c>
      <c r="B31" s="172">
        <v>604860.50000000012</v>
      </c>
      <c r="C31" s="172">
        <v>550327.78</v>
      </c>
      <c r="D31" s="172">
        <v>533936</v>
      </c>
      <c r="E31" s="172">
        <v>543358.2420543601</v>
      </c>
      <c r="F31" s="172">
        <v>485655.20820712444</v>
      </c>
      <c r="G31" s="172">
        <v>441517.64051646437</v>
      </c>
      <c r="H31" s="172">
        <v>671025.04358692328</v>
      </c>
      <c r="I31" s="172">
        <v>480146.19561354653</v>
      </c>
      <c r="J31" s="172">
        <v>600221.14553400013</v>
      </c>
      <c r="K31" s="172">
        <v>502126.96824497601</v>
      </c>
      <c r="L31" s="172">
        <v>509309.18559286528</v>
      </c>
      <c r="M31" s="172">
        <v>515359.68922459369</v>
      </c>
      <c r="N31" s="179">
        <f t="shared" si="4"/>
        <v>6437843.5985748544</v>
      </c>
    </row>
    <row r="32" spans="1:16" x14ac:dyDescent="0.3">
      <c r="A32" s="157">
        <v>2023</v>
      </c>
      <c r="B32" s="212">
        <v>660164.27456249716</v>
      </c>
      <c r="C32" s="212">
        <v>468502.39923671843</v>
      </c>
      <c r="D32" s="212">
        <v>539710.42572420649</v>
      </c>
      <c r="E32" s="212">
        <v>456908.05</v>
      </c>
      <c r="F32" s="212">
        <v>550602.02615436714</v>
      </c>
      <c r="G32" s="212">
        <v>529734.22216054169</v>
      </c>
      <c r="H32" s="212">
        <v>574443.75942193076</v>
      </c>
      <c r="I32" s="212">
        <v>537486.32345842698</v>
      </c>
      <c r="J32" s="212">
        <v>537319.41255659738</v>
      </c>
      <c r="K32" s="212">
        <v>498667.93012048106</v>
      </c>
      <c r="L32" s="212">
        <v>488363.64979871042</v>
      </c>
      <c r="M32" s="212">
        <v>481106.44545954227</v>
      </c>
      <c r="N32" s="179">
        <f t="shared" si="4"/>
        <v>6323008.918654019</v>
      </c>
    </row>
    <row r="33" spans="1:16" x14ac:dyDescent="0.3">
      <c r="A33" s="157">
        <v>2024</v>
      </c>
      <c r="B33" s="212">
        <f>[1]VIDRE!C45</f>
        <v>685699</v>
      </c>
      <c r="C33" s="212">
        <f>[1]VIDRE!D45</f>
        <v>503528.74415745976</v>
      </c>
      <c r="D33" s="212">
        <f>[1]VIDRE!E45</f>
        <v>483828.87714804255</v>
      </c>
      <c r="E33" s="212">
        <f>[1]VIDRE!F45</f>
        <v>492050.7024140181</v>
      </c>
      <c r="F33" s="212">
        <f>[1]VIDRE!G45</f>
        <v>596226.00593199686</v>
      </c>
      <c r="G33" s="212">
        <f>[1]VIDRE!H45</f>
        <v>422817.35371711</v>
      </c>
      <c r="H33" s="212">
        <f>[1]VIDRE!I45</f>
        <v>627074.8100869857</v>
      </c>
      <c r="I33" s="212">
        <f>[1]VIDRE!J45</f>
        <v>529793.34749208495</v>
      </c>
      <c r="J33" s="212">
        <f>[1]VIDRE!K45</f>
        <v>518607.3829314856</v>
      </c>
      <c r="K33" s="212">
        <f>[1]VIDRE!L45</f>
        <v>521290.07459523674</v>
      </c>
      <c r="L33" s="212">
        <f>[1]VIDRE!M45</f>
        <v>482326.62165917282</v>
      </c>
      <c r="M33" s="212">
        <f>[1]VIDRE!N45</f>
        <v>519417.4757445365</v>
      </c>
      <c r="N33" s="179">
        <f t="shared" si="4"/>
        <v>6382660.3958781296</v>
      </c>
    </row>
    <row r="34" spans="1:16" x14ac:dyDescent="0.3">
      <c r="A34" s="157">
        <v>2025</v>
      </c>
      <c r="B34" s="172">
        <f>VIDRE!C45</f>
        <v>678870.92414032819</v>
      </c>
      <c r="C34" s="172">
        <f>VIDRE!D45</f>
        <v>466123.45587465749</v>
      </c>
      <c r="D34" s="172">
        <f>VIDRE!E45</f>
        <v>0</v>
      </c>
      <c r="E34" s="172">
        <f>VIDRE!F45</f>
        <v>0</v>
      </c>
      <c r="F34" s="172">
        <f>VIDRE!G45</f>
        <v>0</v>
      </c>
      <c r="G34" s="172">
        <f>VIDRE!H45</f>
        <v>0</v>
      </c>
      <c r="H34" s="172">
        <f>VIDRE!I45</f>
        <v>0</v>
      </c>
      <c r="I34" s="172">
        <f>VIDRE!J45</f>
        <v>0</v>
      </c>
      <c r="J34" s="172">
        <f>VIDRE!K45</f>
        <v>0</v>
      </c>
      <c r="K34" s="172">
        <f>VIDRE!L45</f>
        <v>0</v>
      </c>
      <c r="L34" s="172">
        <f>VIDRE!M45</f>
        <v>0</v>
      </c>
      <c r="M34" s="172">
        <f>VIDRE!N45</f>
        <v>0</v>
      </c>
      <c r="N34" s="179">
        <f t="shared" si="4"/>
        <v>1144994.3800149858</v>
      </c>
      <c r="P34" s="2"/>
    </row>
    <row r="35" spans="1:16" x14ac:dyDescent="0.3">
      <c r="A35" s="182" t="s">
        <v>72</v>
      </c>
      <c r="B35" s="176">
        <f>(B34/B33)-1</f>
        <v>-9.9578326053731958E-3</v>
      </c>
      <c r="C35" s="176">
        <f t="shared" ref="C35:N35" si="5">(C34/C33)-1</f>
        <v>-7.4286301858281112E-2</v>
      </c>
      <c r="D35" s="176">
        <f t="shared" si="5"/>
        <v>-1</v>
      </c>
      <c r="E35" s="176">
        <f t="shared" si="5"/>
        <v>-1</v>
      </c>
      <c r="F35" s="176">
        <f t="shared" si="5"/>
        <v>-1</v>
      </c>
      <c r="G35" s="176">
        <f t="shared" si="5"/>
        <v>-1</v>
      </c>
      <c r="H35" s="176">
        <f t="shared" si="5"/>
        <v>-1</v>
      </c>
      <c r="I35" s="176">
        <f t="shared" si="5"/>
        <v>-1</v>
      </c>
      <c r="J35" s="176">
        <f t="shared" si="5"/>
        <v>-1</v>
      </c>
      <c r="K35" s="176">
        <f t="shared" si="5"/>
        <v>-1</v>
      </c>
      <c r="L35" s="176">
        <f t="shared" si="5"/>
        <v>-1</v>
      </c>
      <c r="M35" s="176">
        <f t="shared" si="5"/>
        <v>-1</v>
      </c>
      <c r="N35" s="176">
        <f t="shared" si="5"/>
        <v>-0.82060860064646179</v>
      </c>
    </row>
    <row r="36" spans="1:16" x14ac:dyDescent="0.3">
      <c r="A36" s="157" t="s">
        <v>65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x14ac:dyDescent="0.3">
      <c r="A37" s="157">
        <v>2017</v>
      </c>
      <c r="B37" s="158">
        <v>375440.00000000006</v>
      </c>
      <c r="C37" s="159">
        <v>429180</v>
      </c>
      <c r="D37" s="159">
        <v>526579.5</v>
      </c>
      <c r="E37" s="159">
        <v>523220</v>
      </c>
      <c r="F37" s="159">
        <v>556680</v>
      </c>
      <c r="G37" s="159">
        <v>530059.36</v>
      </c>
      <c r="H37" s="159">
        <v>540060</v>
      </c>
      <c r="I37" s="159">
        <v>490059.99999999994</v>
      </c>
      <c r="J37" s="159">
        <v>470480</v>
      </c>
      <c r="K37" s="159">
        <v>478960</v>
      </c>
      <c r="L37" s="159">
        <v>456300</v>
      </c>
      <c r="M37" s="159">
        <v>435505.00000000006</v>
      </c>
      <c r="N37" s="178">
        <f t="shared" ref="N37:N43" si="6">SUM(B37:M37)</f>
        <v>5812523.8599999994</v>
      </c>
    </row>
    <row r="38" spans="1:16" x14ac:dyDescent="0.3">
      <c r="A38" s="157">
        <v>2018</v>
      </c>
      <c r="B38" s="174">
        <v>441840</v>
      </c>
      <c r="C38" s="175">
        <v>373740.01</v>
      </c>
      <c r="D38" s="175">
        <v>483000</v>
      </c>
      <c r="E38" s="175">
        <v>516380</v>
      </c>
      <c r="F38" s="175">
        <v>545080.01</v>
      </c>
      <c r="G38" s="175">
        <v>526860</v>
      </c>
      <c r="H38" s="175">
        <v>519200</v>
      </c>
      <c r="I38" s="175">
        <v>484920.00000000006</v>
      </c>
      <c r="J38" s="175">
        <v>466960</v>
      </c>
      <c r="K38" s="175">
        <v>461940</v>
      </c>
      <c r="L38" s="175">
        <v>434380.00000000006</v>
      </c>
      <c r="M38" s="175">
        <v>455420.01</v>
      </c>
      <c r="N38" s="181">
        <f t="shared" si="6"/>
        <v>5709720.0299999993</v>
      </c>
    </row>
    <row r="39" spans="1:16" x14ac:dyDescent="0.3">
      <c r="A39" s="157">
        <v>2019</v>
      </c>
      <c r="B39" s="167">
        <v>405240</v>
      </c>
      <c r="C39" s="168">
        <v>382840</v>
      </c>
      <c r="D39" s="168">
        <v>437290</v>
      </c>
      <c r="E39" s="168">
        <v>452979.99</v>
      </c>
      <c r="F39" s="168">
        <v>513380</v>
      </c>
      <c r="G39" s="168">
        <v>485940.01</v>
      </c>
      <c r="H39" s="168">
        <v>532980.03</v>
      </c>
      <c r="I39" s="168">
        <v>474860</v>
      </c>
      <c r="J39" s="168">
        <v>485100</v>
      </c>
      <c r="K39" s="168">
        <v>472620</v>
      </c>
      <c r="L39" s="168">
        <v>436300</v>
      </c>
      <c r="M39" s="168">
        <v>479600.01</v>
      </c>
      <c r="N39" s="180">
        <f t="shared" si="6"/>
        <v>5559130.04</v>
      </c>
    </row>
    <row r="40" spans="1:16" x14ac:dyDescent="0.3">
      <c r="A40" s="157">
        <v>2020</v>
      </c>
      <c r="B40" s="172">
        <v>440780.04</v>
      </c>
      <c r="C40" s="172">
        <v>433039.99</v>
      </c>
      <c r="D40" s="172">
        <v>478840</v>
      </c>
      <c r="E40" s="172">
        <v>534160</v>
      </c>
      <c r="F40" s="172">
        <v>574699.99999999988</v>
      </c>
      <c r="G40" s="172">
        <v>578519.99999999988</v>
      </c>
      <c r="H40" s="172">
        <v>560240.01000000013</v>
      </c>
      <c r="I40" s="172">
        <v>538654</v>
      </c>
      <c r="J40" s="172">
        <v>508699.99</v>
      </c>
      <c r="K40" s="172">
        <v>486720</v>
      </c>
      <c r="L40" s="172">
        <v>479620</v>
      </c>
      <c r="M40" s="172">
        <v>459880</v>
      </c>
      <c r="N40" s="179">
        <f t="shared" si="6"/>
        <v>6073854.0300000003</v>
      </c>
    </row>
    <row r="41" spans="1:16" x14ac:dyDescent="0.3">
      <c r="A41" s="157">
        <v>2021</v>
      </c>
      <c r="B41" s="172">
        <v>430299.99999999994</v>
      </c>
      <c r="C41" s="172">
        <v>424100</v>
      </c>
      <c r="D41" s="172">
        <v>513779.99</v>
      </c>
      <c r="E41" s="172">
        <v>507720</v>
      </c>
      <c r="F41" s="172">
        <v>571600.01</v>
      </c>
      <c r="G41" s="172">
        <v>545060</v>
      </c>
      <c r="H41" s="172">
        <v>514319.99</v>
      </c>
      <c r="I41" s="172">
        <v>483699.99</v>
      </c>
      <c r="J41" s="172">
        <v>476529.99999999994</v>
      </c>
      <c r="K41" s="172">
        <v>495819.99999999994</v>
      </c>
      <c r="L41" s="172">
        <v>492960</v>
      </c>
      <c r="M41" s="172">
        <v>491620</v>
      </c>
      <c r="N41" s="179">
        <f t="shared" si="6"/>
        <v>5947509.9800000004</v>
      </c>
    </row>
    <row r="42" spans="1:16" x14ac:dyDescent="0.3">
      <c r="A42" s="157">
        <v>2022</v>
      </c>
      <c r="B42" s="172">
        <v>467460.01</v>
      </c>
      <c r="C42" s="172">
        <v>458800</v>
      </c>
      <c r="D42" s="172">
        <v>511459</v>
      </c>
      <c r="E42" s="172">
        <v>563520</v>
      </c>
      <c r="F42" s="172">
        <v>639760</v>
      </c>
      <c r="G42" s="172">
        <v>575660</v>
      </c>
      <c r="H42" s="172">
        <v>591420</v>
      </c>
      <c r="I42" s="172">
        <v>625700</v>
      </c>
      <c r="J42" s="172">
        <v>643319.99999829999</v>
      </c>
      <c r="K42" s="172">
        <v>636139.99999999988</v>
      </c>
      <c r="L42" s="172">
        <v>631280</v>
      </c>
      <c r="M42" s="172">
        <v>637840</v>
      </c>
      <c r="N42" s="179">
        <f t="shared" si="6"/>
        <v>6982359.0099983001</v>
      </c>
    </row>
    <row r="43" spans="1:16" x14ac:dyDescent="0.3">
      <c r="A43" s="157">
        <v>2023</v>
      </c>
      <c r="B43" s="212">
        <v>615080</v>
      </c>
      <c r="C43" s="212">
        <v>545720</v>
      </c>
      <c r="D43" s="212">
        <v>640960</v>
      </c>
      <c r="E43" s="212">
        <v>592460</v>
      </c>
      <c r="F43" s="212">
        <v>691820</v>
      </c>
      <c r="G43" s="212">
        <v>701700.00000000012</v>
      </c>
      <c r="H43" s="212">
        <v>679940</v>
      </c>
      <c r="I43" s="212">
        <v>597460</v>
      </c>
      <c r="J43" s="212">
        <v>643780</v>
      </c>
      <c r="K43" s="212">
        <v>627800</v>
      </c>
      <c r="L43" s="212">
        <v>599000</v>
      </c>
      <c r="M43" s="212">
        <v>602039.99</v>
      </c>
      <c r="N43" s="179">
        <f t="shared" si="6"/>
        <v>7537759.9900000002</v>
      </c>
    </row>
    <row r="44" spans="1:16" x14ac:dyDescent="0.3">
      <c r="A44" s="157">
        <v>2024</v>
      </c>
      <c r="B44" s="212">
        <f>[1]FORM!C44</f>
        <v>619620</v>
      </c>
      <c r="C44" s="212">
        <f>[1]FORM!D44</f>
        <v>572500</v>
      </c>
      <c r="D44" s="212">
        <f>[1]FORM!E44</f>
        <v>627560</v>
      </c>
      <c r="E44" s="212">
        <f>[1]FORM!F44</f>
        <v>671040.00000000012</v>
      </c>
      <c r="F44" s="212">
        <f>[1]FORM!G44</f>
        <v>812480</v>
      </c>
      <c r="G44" s="212">
        <f>[1]FORM!H44</f>
        <v>802120</v>
      </c>
      <c r="H44" s="212">
        <f>[1]FORM!I44</f>
        <v>840360</v>
      </c>
      <c r="I44" s="212">
        <f>[1]FORM!J44</f>
        <v>750200</v>
      </c>
      <c r="J44" s="212">
        <f>[1]FORM!K44</f>
        <v>771160</v>
      </c>
      <c r="K44" s="212">
        <f>[1]FORM!L44</f>
        <v>807020</v>
      </c>
      <c r="L44" s="212">
        <f>[1]FORM!M44</f>
        <v>787960</v>
      </c>
      <c r="M44" s="212">
        <f>[1]FORM!N44</f>
        <v>803720</v>
      </c>
      <c r="N44" s="179">
        <f>SUM(B44:M44)</f>
        <v>8865740</v>
      </c>
    </row>
    <row r="45" spans="1:16" x14ac:dyDescent="0.3">
      <c r="A45" s="157">
        <v>2025</v>
      </c>
      <c r="B45" s="172">
        <f>FORM!C44</f>
        <v>832940</v>
      </c>
      <c r="C45" s="172">
        <f>FORM!D44</f>
        <v>797700</v>
      </c>
      <c r="D45" s="172">
        <f>FORM!E44</f>
        <v>0</v>
      </c>
      <c r="E45" s="172">
        <f>FORM!F44</f>
        <v>0</v>
      </c>
      <c r="F45" s="172">
        <f>FORM!G44</f>
        <v>0</v>
      </c>
      <c r="G45" s="172">
        <f>FORM!H44</f>
        <v>0</v>
      </c>
      <c r="H45" s="172">
        <f>FORM!I44</f>
        <v>0</v>
      </c>
      <c r="I45" s="172">
        <f>FORM!J44</f>
        <v>0</v>
      </c>
      <c r="J45" s="172">
        <f>FORM!K44</f>
        <v>0</v>
      </c>
      <c r="K45" s="172">
        <f>FORM!L44</f>
        <v>0</v>
      </c>
      <c r="L45" s="172">
        <f>FORM!M44</f>
        <v>0</v>
      </c>
      <c r="M45" s="172">
        <f>FORM!N44</f>
        <v>0</v>
      </c>
      <c r="N45" s="179">
        <f>SUM(B45:M45)</f>
        <v>1630640</v>
      </c>
      <c r="P45" s="2"/>
    </row>
    <row r="46" spans="1:16" x14ac:dyDescent="0.3">
      <c r="A46" s="182" t="s">
        <v>72</v>
      </c>
      <c r="B46" s="176">
        <f>(B45/B44)-1</f>
        <v>0.34427552370807923</v>
      </c>
      <c r="C46" s="176">
        <f t="shared" ref="C46:N46" si="7">(C45/C44)-1</f>
        <v>0.39336244541484722</v>
      </c>
      <c r="D46" s="176">
        <f t="shared" si="7"/>
        <v>-1</v>
      </c>
      <c r="E46" s="176">
        <f t="shared" si="7"/>
        <v>-1</v>
      </c>
      <c r="F46" s="176">
        <f t="shared" si="7"/>
        <v>-1</v>
      </c>
      <c r="G46" s="176">
        <f t="shared" si="7"/>
        <v>-1</v>
      </c>
      <c r="H46" s="176">
        <f t="shared" si="7"/>
        <v>-1</v>
      </c>
      <c r="I46" s="176">
        <f t="shared" si="7"/>
        <v>-1</v>
      </c>
      <c r="J46" s="176">
        <f t="shared" si="7"/>
        <v>-1</v>
      </c>
      <c r="K46" s="176">
        <f t="shared" si="7"/>
        <v>-1</v>
      </c>
      <c r="L46" s="176">
        <f t="shared" si="7"/>
        <v>-1</v>
      </c>
      <c r="M46" s="176">
        <f t="shared" si="7"/>
        <v>-1</v>
      </c>
      <c r="N46" s="176">
        <f t="shared" si="7"/>
        <v>-0.8160740107424761</v>
      </c>
    </row>
    <row r="47" spans="1:16" x14ac:dyDescent="0.3">
      <c r="A47" s="157" t="s">
        <v>64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1:16" x14ac:dyDescent="0.3">
      <c r="A48" s="157">
        <v>2017</v>
      </c>
      <c r="B48" s="158">
        <v>1145400</v>
      </c>
      <c r="C48" s="159">
        <v>1152059</v>
      </c>
      <c r="D48" s="159">
        <v>1346220</v>
      </c>
      <c r="E48" s="159">
        <v>1301060</v>
      </c>
      <c r="F48" s="159">
        <v>1422680</v>
      </c>
      <c r="G48" s="159">
        <v>1347480</v>
      </c>
      <c r="H48" s="159">
        <v>1438600</v>
      </c>
      <c r="I48" s="159">
        <v>1317630</v>
      </c>
      <c r="J48" s="159">
        <v>1332640</v>
      </c>
      <c r="K48" s="159">
        <v>1303060</v>
      </c>
      <c r="L48" s="159">
        <v>1248300</v>
      </c>
      <c r="M48" s="159">
        <v>1281600</v>
      </c>
      <c r="N48" s="178">
        <f t="shared" ref="N48:N56" si="8">SUM(B48:M48)</f>
        <v>15636729</v>
      </c>
    </row>
    <row r="49" spans="1:16" x14ac:dyDescent="0.3">
      <c r="A49" s="157">
        <v>2018</v>
      </c>
      <c r="B49" s="158">
        <v>1345359</v>
      </c>
      <c r="C49" s="159">
        <v>1082860</v>
      </c>
      <c r="D49" s="159">
        <v>1333560</v>
      </c>
      <c r="E49" s="159">
        <v>1294260</v>
      </c>
      <c r="F49" s="159">
        <v>1317200</v>
      </c>
      <c r="G49" s="159">
        <v>1336220</v>
      </c>
      <c r="H49" s="159">
        <v>1378020</v>
      </c>
      <c r="I49" s="159">
        <v>1325839</v>
      </c>
      <c r="J49" s="159">
        <v>1244100</v>
      </c>
      <c r="K49" s="159">
        <v>1327400</v>
      </c>
      <c r="L49" s="159">
        <v>1140760</v>
      </c>
      <c r="M49" s="159">
        <v>1115400</v>
      </c>
      <c r="N49" s="178">
        <f t="shared" si="8"/>
        <v>15240978</v>
      </c>
    </row>
    <row r="50" spans="1:16" x14ac:dyDescent="0.3">
      <c r="A50" s="157">
        <v>2019</v>
      </c>
      <c r="B50" s="167">
        <v>1037280.0100000001</v>
      </c>
      <c r="C50" s="168">
        <v>988299</v>
      </c>
      <c r="D50" s="168">
        <v>1061900</v>
      </c>
      <c r="E50" s="168">
        <v>1040420</v>
      </c>
      <c r="F50" s="168">
        <v>1131120</v>
      </c>
      <c r="G50" s="168">
        <v>1104280</v>
      </c>
      <c r="H50" s="168">
        <v>1196720</v>
      </c>
      <c r="I50" s="168">
        <v>1076958.8199999998</v>
      </c>
      <c r="J50" s="168">
        <v>1075740</v>
      </c>
      <c r="K50" s="168">
        <v>1041840</v>
      </c>
      <c r="L50" s="168">
        <v>1021720</v>
      </c>
      <c r="M50" s="168">
        <v>1090399.99</v>
      </c>
      <c r="N50" s="180">
        <f t="shared" si="8"/>
        <v>12866677.82</v>
      </c>
    </row>
    <row r="51" spans="1:16" x14ac:dyDescent="0.3">
      <c r="A51" s="157">
        <v>2020</v>
      </c>
      <c r="B51" s="172">
        <v>1107820</v>
      </c>
      <c r="C51" s="172">
        <v>987120</v>
      </c>
      <c r="D51" s="172">
        <v>1097660</v>
      </c>
      <c r="E51" s="172">
        <v>1195580</v>
      </c>
      <c r="F51" s="172">
        <v>1236660</v>
      </c>
      <c r="G51" s="172">
        <v>1260060.1000000001</v>
      </c>
      <c r="H51" s="172">
        <v>1224420</v>
      </c>
      <c r="I51" s="172">
        <v>1162340</v>
      </c>
      <c r="J51" s="172">
        <v>1103480</v>
      </c>
      <c r="K51" s="172">
        <v>1114620</v>
      </c>
      <c r="L51" s="172">
        <v>1091280</v>
      </c>
      <c r="M51" s="172">
        <v>1113780</v>
      </c>
      <c r="N51" s="179">
        <f t="shared" si="8"/>
        <v>13694820.1</v>
      </c>
    </row>
    <row r="52" spans="1:16" x14ac:dyDescent="0.3">
      <c r="A52" s="157">
        <v>2021</v>
      </c>
      <c r="B52" s="172">
        <v>1082420</v>
      </c>
      <c r="C52" s="172">
        <v>984360.01</v>
      </c>
      <c r="D52" s="172">
        <v>1175640</v>
      </c>
      <c r="E52" s="172">
        <v>1120218</v>
      </c>
      <c r="F52" s="172">
        <v>1237280</v>
      </c>
      <c r="G52" s="172">
        <v>1206140</v>
      </c>
      <c r="H52" s="172">
        <v>1204900</v>
      </c>
      <c r="I52" s="172">
        <v>1124120</v>
      </c>
      <c r="J52" s="172">
        <v>1116260</v>
      </c>
      <c r="K52" s="172">
        <v>1399540</v>
      </c>
      <c r="L52" s="172">
        <v>1390460</v>
      </c>
      <c r="M52" s="172">
        <v>1427900</v>
      </c>
      <c r="N52" s="179">
        <f t="shared" si="8"/>
        <v>14469238.01</v>
      </c>
    </row>
    <row r="53" spans="1:16" x14ac:dyDescent="0.3">
      <c r="A53" s="157">
        <v>2022</v>
      </c>
      <c r="B53" s="172">
        <v>1510980</v>
      </c>
      <c r="C53" s="172">
        <v>1449720</v>
      </c>
      <c r="D53" s="172">
        <v>1593500</v>
      </c>
      <c r="E53" s="172">
        <v>1681840</v>
      </c>
      <c r="F53" s="172">
        <v>1777689</v>
      </c>
      <c r="G53" s="172">
        <v>1715320</v>
      </c>
      <c r="H53" s="172">
        <v>1554620.0000000002</v>
      </c>
      <c r="I53" s="172">
        <v>1382620</v>
      </c>
      <c r="J53" s="172">
        <v>1281300</v>
      </c>
      <c r="K53" s="172">
        <v>1226720</v>
      </c>
      <c r="L53" s="172">
        <v>1134240</v>
      </c>
      <c r="M53" s="172">
        <v>1222000</v>
      </c>
      <c r="N53" s="179">
        <f t="shared" si="8"/>
        <v>17530549</v>
      </c>
    </row>
    <row r="54" spans="1:16" x14ac:dyDescent="0.3">
      <c r="A54" s="157">
        <v>2023</v>
      </c>
      <c r="B54" s="212">
        <v>1177580</v>
      </c>
      <c r="C54" s="212">
        <v>1072600</v>
      </c>
      <c r="D54" s="212">
        <v>1227020</v>
      </c>
      <c r="E54" s="212">
        <v>1148640</v>
      </c>
      <c r="F54" s="212">
        <v>1283280</v>
      </c>
      <c r="G54" s="212">
        <v>1265250</v>
      </c>
      <c r="H54" s="212">
        <v>1291600</v>
      </c>
      <c r="I54" s="212">
        <v>1188620</v>
      </c>
      <c r="J54" s="212">
        <v>1185320</v>
      </c>
      <c r="K54" s="212">
        <v>1189380</v>
      </c>
      <c r="L54" s="212">
        <v>1139720</v>
      </c>
      <c r="M54" s="212">
        <v>1140420</v>
      </c>
      <c r="N54" s="179">
        <f t="shared" si="8"/>
        <v>14309430</v>
      </c>
    </row>
    <row r="55" spans="1:16" x14ac:dyDescent="0.3">
      <c r="A55" s="157">
        <v>2024</v>
      </c>
      <c r="B55" s="212">
        <f>[1]RMO!C44</f>
        <v>1230010</v>
      </c>
      <c r="C55" s="212">
        <f>[1]RMO!D44</f>
        <v>1109880</v>
      </c>
      <c r="D55" s="212">
        <f>[1]RMO!E44</f>
        <v>1208180</v>
      </c>
      <c r="E55" s="212">
        <f>[1]RMO!F44</f>
        <v>1305440</v>
      </c>
      <c r="F55" s="212">
        <f>[1]RMO!G44</f>
        <v>1656680</v>
      </c>
      <c r="G55" s="212">
        <f>[1]RMO!H44</f>
        <v>1749380</v>
      </c>
      <c r="H55" s="212">
        <f>[1]RMO!I44</f>
        <v>1796260</v>
      </c>
      <c r="I55" s="212">
        <f>[1]RMO!J44</f>
        <v>1606220</v>
      </c>
      <c r="J55" s="212">
        <f>[1]RMO!K44</f>
        <v>1601260</v>
      </c>
      <c r="K55" s="212">
        <f>[1]RMO!L44</f>
        <v>1563480</v>
      </c>
      <c r="L55" s="212">
        <f>[1]RMO!M44</f>
        <v>1480060</v>
      </c>
      <c r="M55" s="212">
        <f>[1]RMO!N44</f>
        <v>1485300</v>
      </c>
      <c r="N55" s="179">
        <f t="shared" si="8"/>
        <v>17792150</v>
      </c>
    </row>
    <row r="56" spans="1:16" x14ac:dyDescent="0.3">
      <c r="A56" s="157">
        <v>2025</v>
      </c>
      <c r="B56" s="172">
        <f>RMO!C44</f>
        <v>1619160</v>
      </c>
      <c r="C56" s="172">
        <f>RMO!D44</f>
        <v>1447160.0000000002</v>
      </c>
      <c r="D56" s="172">
        <f>RMO!E44</f>
        <v>0</v>
      </c>
      <c r="E56" s="172">
        <f>RMO!F44</f>
        <v>0</v>
      </c>
      <c r="F56" s="172">
        <f>RMO!G44</f>
        <v>0</v>
      </c>
      <c r="G56" s="172">
        <f>RMO!H44</f>
        <v>0</v>
      </c>
      <c r="H56" s="172">
        <f>RMO!I44</f>
        <v>0</v>
      </c>
      <c r="I56" s="172">
        <f>RMO!J44</f>
        <v>0</v>
      </c>
      <c r="J56" s="172">
        <f>RMO!K44</f>
        <v>0</v>
      </c>
      <c r="K56" s="172">
        <f>RMO!L44</f>
        <v>0</v>
      </c>
      <c r="L56" s="172">
        <f>RMO!M44</f>
        <v>0</v>
      </c>
      <c r="M56" s="172">
        <f>RMO!N44</f>
        <v>0</v>
      </c>
      <c r="N56" s="179">
        <f t="shared" si="8"/>
        <v>3066320</v>
      </c>
      <c r="P56" s="2"/>
    </row>
    <row r="57" spans="1:16" x14ac:dyDescent="0.3">
      <c r="A57" s="182" t="s">
        <v>72</v>
      </c>
      <c r="B57" s="176">
        <f>(B56/B55)-1</f>
        <v>0.3163795416297428</v>
      </c>
      <c r="C57" s="176">
        <f t="shared" ref="C57:N57" si="9">(C56/C55)-1</f>
        <v>0.3038887086892279</v>
      </c>
      <c r="D57" s="176">
        <f t="shared" si="9"/>
        <v>-1</v>
      </c>
      <c r="E57" s="176">
        <f t="shared" si="9"/>
        <v>-1</v>
      </c>
      <c r="F57" s="176">
        <f t="shared" si="9"/>
        <v>-1</v>
      </c>
      <c r="G57" s="176">
        <f t="shared" si="9"/>
        <v>-1</v>
      </c>
      <c r="H57" s="176">
        <f t="shared" si="9"/>
        <v>-1</v>
      </c>
      <c r="I57" s="176">
        <f t="shared" si="9"/>
        <v>-1</v>
      </c>
      <c r="J57" s="176">
        <f t="shared" si="9"/>
        <v>-1</v>
      </c>
      <c r="K57" s="176">
        <f t="shared" si="9"/>
        <v>-1</v>
      </c>
      <c r="L57" s="176">
        <f t="shared" si="9"/>
        <v>-1</v>
      </c>
      <c r="M57" s="176">
        <f t="shared" si="9"/>
        <v>-1</v>
      </c>
      <c r="N57" s="176">
        <f t="shared" si="9"/>
        <v>-0.82765882706699301</v>
      </c>
    </row>
    <row r="83" spans="3:14" x14ac:dyDescent="0.3">
      <c r="G83" s="177"/>
      <c r="N83"/>
    </row>
    <row r="84" spans="3:14" x14ac:dyDescent="0.3">
      <c r="C84" s="177"/>
      <c r="N84"/>
    </row>
    <row r="85" spans="3:14" x14ac:dyDescent="0.3">
      <c r="C85" s="177"/>
      <c r="N85"/>
    </row>
    <row r="86" spans="3:14" x14ac:dyDescent="0.3">
      <c r="C86" s="177"/>
      <c r="N86"/>
    </row>
    <row r="87" spans="3:14" x14ac:dyDescent="0.3">
      <c r="C87" s="177"/>
      <c r="N87"/>
    </row>
    <row r="88" spans="3:14" x14ac:dyDescent="0.3">
      <c r="C88" s="177"/>
      <c r="N88"/>
    </row>
    <row r="89" spans="3:14" x14ac:dyDescent="0.3">
      <c r="C89" s="177"/>
      <c r="N89"/>
    </row>
    <row r="90" spans="3:14" x14ac:dyDescent="0.3">
      <c r="C90" s="177"/>
      <c r="N90"/>
    </row>
    <row r="91" spans="3:14" x14ac:dyDescent="0.3">
      <c r="C91" s="177"/>
      <c r="N91"/>
    </row>
    <row r="92" spans="3:14" x14ac:dyDescent="0.3">
      <c r="G92" s="177"/>
      <c r="N92"/>
    </row>
  </sheetData>
  <sheetProtection sheet="1" objects="1" scenarios="1"/>
  <pageMargins left="0.70866141732283472" right="0.70866141732283472" top="0.86" bottom="0.56000000000000005" header="0.19685039370078741" footer="0.31496062992125984"/>
  <pageSetup paperSize="9" scale="80" orientation="landscape" r:id="rId1"/>
  <headerFooter>
    <oddHeader>&amp;L&amp;G&amp;C&amp;F&amp;R&amp;G</oddHeader>
    <oddFooter>&amp;L&amp;D&amp;C&amp;A&amp;R&amp;P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55"/>
  <sheetViews>
    <sheetView showZeros="0" topLeftCell="A56" zoomScale="90" zoomScaleNormal="90" workbookViewId="0">
      <pane xSplit="2" topLeftCell="C1" activePane="topRight" state="frozen"/>
      <selection activeCell="B45" sqref="B45"/>
      <selection pane="topRight" activeCell="D49" sqref="D49"/>
    </sheetView>
  </sheetViews>
  <sheetFormatPr baseColWidth="10" defaultColWidth="11.44140625" defaultRowHeight="14.4" x14ac:dyDescent="0.3"/>
  <cols>
    <col min="1" max="1" width="5.77734375" style="3" customWidth="1"/>
    <col min="2" max="2" width="26.77734375" style="3" customWidth="1"/>
    <col min="3" max="6" width="11.44140625" style="2"/>
    <col min="7" max="10" width="11.44140625" style="2" customWidth="1"/>
    <col min="11" max="11" width="11.77734375" style="2" customWidth="1"/>
    <col min="12" max="12" width="11.44140625" style="2" customWidth="1"/>
    <col min="13" max="13" width="12.5546875" style="2" customWidth="1"/>
    <col min="14" max="14" width="12.21875" style="2" customWidth="1"/>
    <col min="15" max="15" width="11.44140625" style="2"/>
    <col min="16" max="16384" width="11.44140625" style="3"/>
  </cols>
  <sheetData>
    <row r="2" spans="1:22" ht="15.6" x14ac:dyDescent="0.3">
      <c r="B2" s="1" t="s">
        <v>73</v>
      </c>
    </row>
    <row r="3" spans="1:22" ht="15" thickBot="1" x14ac:dyDescent="0.35">
      <c r="C3" s="4" t="s">
        <v>67</v>
      </c>
      <c r="Q3"/>
      <c r="R3"/>
      <c r="S3"/>
      <c r="T3"/>
      <c r="U3"/>
      <c r="V3"/>
    </row>
    <row r="4" spans="1:22" ht="15" thickBot="1" x14ac:dyDescent="0.35">
      <c r="A4" s="8" t="s">
        <v>59</v>
      </c>
      <c r="B4" s="18" t="s">
        <v>57</v>
      </c>
      <c r="C4" s="37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3" t="s">
        <v>37</v>
      </c>
      <c r="O4" s="8" t="s">
        <v>38</v>
      </c>
      <c r="Q4"/>
      <c r="R4"/>
      <c r="S4"/>
      <c r="T4"/>
      <c r="U4"/>
      <c r="V4"/>
    </row>
    <row r="5" spans="1:22" x14ac:dyDescent="0.3">
      <c r="A5" s="35">
        <v>1</v>
      </c>
      <c r="B5" s="40" t="s">
        <v>39</v>
      </c>
      <c r="C5" s="38">
        <v>19811.861111163242</v>
      </c>
      <c r="D5" s="30">
        <v>18029.806690114587</v>
      </c>
      <c r="E5" s="30"/>
      <c r="F5" s="30"/>
      <c r="G5" s="10"/>
      <c r="H5" s="10"/>
      <c r="I5" s="30"/>
      <c r="J5" s="10"/>
      <c r="K5" s="30"/>
      <c r="L5" s="30"/>
      <c r="M5" s="30"/>
      <c r="O5" s="170">
        <f>SUM(Tabla2[[#This Row],[Gener]:[Desembre]])</f>
        <v>37841.667801277828</v>
      </c>
      <c r="Q5" s="202"/>
      <c r="R5" s="202"/>
      <c r="S5" s="202"/>
      <c r="T5" s="202"/>
      <c r="U5" s="202"/>
      <c r="V5"/>
    </row>
    <row r="6" spans="1:22" x14ac:dyDescent="0.3">
      <c r="A6" s="12">
        <v>2</v>
      </c>
      <c r="B6" s="41" t="s">
        <v>0</v>
      </c>
      <c r="C6" s="164">
        <v>15244.405968191506</v>
      </c>
      <c r="D6" s="10">
        <v>12102.162962962964</v>
      </c>
      <c r="E6" s="10"/>
      <c r="F6" s="10"/>
      <c r="G6" s="10"/>
      <c r="H6" s="10"/>
      <c r="I6" s="10"/>
      <c r="J6" s="10"/>
      <c r="K6" s="30"/>
      <c r="L6" s="30"/>
      <c r="M6" s="30"/>
      <c r="N6" s="29"/>
      <c r="O6" s="170">
        <f>SUM(Tabla2[[#This Row],[Gener]:[Desembre]])</f>
        <v>27346.56893115447</v>
      </c>
      <c r="Q6" s="202"/>
      <c r="R6" s="202"/>
      <c r="S6" s="202"/>
      <c r="T6" s="202"/>
      <c r="U6" s="202"/>
      <c r="V6"/>
    </row>
    <row r="7" spans="1:22" x14ac:dyDescent="0.3">
      <c r="A7" s="12">
        <v>3</v>
      </c>
      <c r="B7" s="41" t="s">
        <v>1</v>
      </c>
      <c r="C7" s="164">
        <v>54678.740281077822</v>
      </c>
      <c r="D7" s="10">
        <v>43739.69225011894</v>
      </c>
      <c r="E7" s="10"/>
      <c r="F7" s="10"/>
      <c r="G7" s="10"/>
      <c r="H7" s="10"/>
      <c r="I7" s="10"/>
      <c r="J7" s="10"/>
      <c r="K7" s="30"/>
      <c r="L7" s="30"/>
      <c r="M7" s="30"/>
      <c r="N7" s="29"/>
      <c r="O7" s="170">
        <f>SUM(Tabla2[[#This Row],[Gener]:[Desembre]])</f>
        <v>98418.43253119677</v>
      </c>
      <c r="Q7" s="202"/>
      <c r="R7" s="202"/>
      <c r="S7" s="202"/>
      <c r="T7" s="202"/>
      <c r="U7" s="202"/>
      <c r="V7"/>
    </row>
    <row r="8" spans="1:22" x14ac:dyDescent="0.3">
      <c r="A8" s="12">
        <v>4</v>
      </c>
      <c r="B8" s="41" t="s">
        <v>2</v>
      </c>
      <c r="C8" s="164">
        <v>1044.842406431248</v>
      </c>
      <c r="D8" s="10">
        <v>958.8819345661459</v>
      </c>
      <c r="E8" s="10"/>
      <c r="F8" s="10"/>
      <c r="G8" s="10"/>
      <c r="H8" s="10"/>
      <c r="I8" s="10"/>
      <c r="J8" s="10"/>
      <c r="K8" s="30"/>
      <c r="L8" s="30"/>
      <c r="M8" s="30"/>
      <c r="N8" s="29"/>
      <c r="O8" s="170">
        <f>SUM(Tabla2[[#This Row],[Gener]:[Desembre]])</f>
        <v>2003.7243409973939</v>
      </c>
      <c r="Q8" s="202"/>
      <c r="R8" s="202"/>
      <c r="S8" s="202"/>
      <c r="T8" s="202"/>
      <c r="U8" s="202"/>
      <c r="V8"/>
    </row>
    <row r="9" spans="1:22" x14ac:dyDescent="0.3">
      <c r="A9" s="12">
        <v>5</v>
      </c>
      <c r="B9" s="41" t="s">
        <v>3</v>
      </c>
      <c r="C9" s="164">
        <v>24820</v>
      </c>
      <c r="D9" s="10">
        <v>21580</v>
      </c>
      <c r="E9" s="10"/>
      <c r="F9" s="10"/>
      <c r="G9" s="10"/>
      <c r="H9" s="10"/>
      <c r="I9" s="10"/>
      <c r="J9" s="10"/>
      <c r="K9" s="30"/>
      <c r="L9" s="30"/>
      <c r="M9" s="30"/>
      <c r="N9" s="29"/>
      <c r="O9" s="170">
        <f>SUM(Tabla2[[#This Row],[Gener]:[Desembre]])</f>
        <v>46400</v>
      </c>
      <c r="Q9" s="202"/>
      <c r="R9" s="202"/>
      <c r="S9" s="202"/>
      <c r="T9" s="202"/>
      <c r="U9" s="202"/>
      <c r="V9"/>
    </row>
    <row r="10" spans="1:22" x14ac:dyDescent="0.3">
      <c r="A10" s="12">
        <v>6</v>
      </c>
      <c r="B10" s="41" t="s">
        <v>4</v>
      </c>
      <c r="C10" s="164">
        <v>38600</v>
      </c>
      <c r="D10" s="10">
        <v>33680</v>
      </c>
      <c r="E10" s="10"/>
      <c r="F10" s="10"/>
      <c r="G10" s="10"/>
      <c r="H10" s="10"/>
      <c r="I10" s="10"/>
      <c r="J10" s="10"/>
      <c r="K10" s="30"/>
      <c r="L10" s="30"/>
      <c r="M10" s="30"/>
      <c r="N10" s="29"/>
      <c r="O10" s="170">
        <f>SUM(Tabla2[[#This Row],[Gener]:[Desembre]])</f>
        <v>72280</v>
      </c>
      <c r="Q10" s="202"/>
      <c r="R10" s="202"/>
      <c r="S10" s="202"/>
      <c r="T10" s="202"/>
      <c r="U10" s="202"/>
      <c r="V10"/>
    </row>
    <row r="11" spans="1:22" x14ac:dyDescent="0.3">
      <c r="A11" s="12">
        <v>8</v>
      </c>
      <c r="B11" s="42" t="s">
        <v>7</v>
      </c>
      <c r="C11" s="164">
        <v>1808.5719394815817</v>
      </c>
      <c r="D11" s="10">
        <v>1931.76386913229</v>
      </c>
      <c r="E11" s="10"/>
      <c r="F11" s="10"/>
      <c r="G11" s="10"/>
      <c r="H11" s="10"/>
      <c r="I11" s="10"/>
      <c r="J11" s="10"/>
      <c r="K11" s="30"/>
      <c r="L11" s="30"/>
      <c r="M11" s="30"/>
      <c r="N11" s="29"/>
      <c r="O11" s="170">
        <f>SUM(Tabla2[[#This Row],[Gener]:[Desembre]])</f>
        <v>3740.3358086138714</v>
      </c>
      <c r="Q11" s="202"/>
      <c r="R11" s="202"/>
      <c r="S11" s="202"/>
      <c r="T11" s="202"/>
      <c r="U11" s="202"/>
      <c r="V11"/>
    </row>
    <row r="12" spans="1:22" x14ac:dyDescent="0.3">
      <c r="A12" s="12">
        <v>9</v>
      </c>
      <c r="B12" s="41" t="s">
        <v>40</v>
      </c>
      <c r="C12" s="164"/>
      <c r="D12" s="10">
        <v>0</v>
      </c>
      <c r="E12" s="10"/>
      <c r="F12" s="10"/>
      <c r="G12" s="10"/>
      <c r="H12" s="10"/>
      <c r="I12" s="10"/>
      <c r="J12" s="10"/>
      <c r="K12" s="10"/>
      <c r="L12" s="10"/>
      <c r="M12" s="30"/>
      <c r="N12" s="10"/>
      <c r="O12" s="170">
        <f>SUM(Tabla2[[#This Row],[Gener]:[Desembre]])</f>
        <v>0</v>
      </c>
      <c r="Q12" s="202"/>
      <c r="R12" s="202"/>
      <c r="S12" s="202"/>
      <c r="U12" s="202"/>
      <c r="V12"/>
    </row>
    <row r="13" spans="1:22" x14ac:dyDescent="0.3">
      <c r="A13" s="12">
        <v>10</v>
      </c>
      <c r="B13" s="40" t="s">
        <v>41</v>
      </c>
      <c r="C13" s="164"/>
      <c r="D13" s="10">
        <v>0</v>
      </c>
      <c r="E13" s="10"/>
      <c r="F13" s="10"/>
      <c r="G13" s="10"/>
      <c r="H13" s="10"/>
      <c r="I13" s="10"/>
      <c r="J13" s="10"/>
      <c r="K13" s="30"/>
      <c r="L13" s="30"/>
      <c r="M13" s="30"/>
      <c r="N13" s="29"/>
      <c r="O13" s="170">
        <f>SUM(Tabla2[[#This Row],[Gener]:[Desembre]])</f>
        <v>0</v>
      </c>
      <c r="Q13" s="202"/>
      <c r="R13" s="202"/>
      <c r="S13" s="202"/>
      <c r="U13" s="202"/>
      <c r="V13"/>
    </row>
    <row r="14" spans="1:22" x14ac:dyDescent="0.3">
      <c r="A14" s="12">
        <v>11</v>
      </c>
      <c r="B14" s="41" t="s">
        <v>9</v>
      </c>
      <c r="C14" s="164">
        <v>123916.65349978114</v>
      </c>
      <c r="D14" s="10">
        <v>119763.54366248821</v>
      </c>
      <c r="E14" s="10"/>
      <c r="F14" s="10"/>
      <c r="G14" s="10"/>
      <c r="H14" s="10"/>
      <c r="I14" s="10"/>
      <c r="J14" s="10"/>
      <c r="K14" s="30"/>
      <c r="L14" s="30"/>
      <c r="M14" s="30"/>
      <c r="N14" s="29"/>
      <c r="O14" s="170">
        <f>SUM(Tabla2[[#This Row],[Gener]:[Desembre]])</f>
        <v>243680.19716226935</v>
      </c>
      <c r="Q14" s="202"/>
      <c r="R14" s="202"/>
      <c r="S14" s="202"/>
      <c r="T14" s="202"/>
      <c r="U14" s="202"/>
      <c r="V14"/>
    </row>
    <row r="15" spans="1:22" x14ac:dyDescent="0.3">
      <c r="A15" s="12">
        <v>12</v>
      </c>
      <c r="B15" s="41" t="s">
        <v>10</v>
      </c>
      <c r="C15" s="164">
        <v>4558.1634265844796</v>
      </c>
      <c r="D15" s="10">
        <v>5057.0981507823617</v>
      </c>
      <c r="E15" s="10"/>
      <c r="F15" s="10"/>
      <c r="G15" s="10"/>
      <c r="H15" s="10"/>
      <c r="I15" s="10"/>
      <c r="J15" s="10"/>
      <c r="K15" s="30"/>
      <c r="L15" s="30"/>
      <c r="M15" s="30"/>
      <c r="N15" s="29"/>
      <c r="O15" s="170">
        <f>SUM(Tabla2[[#This Row],[Gener]:[Desembre]])</f>
        <v>9615.2615773668404</v>
      </c>
      <c r="Q15" s="202"/>
      <c r="R15" s="202"/>
      <c r="S15" s="202"/>
      <c r="T15" s="202"/>
      <c r="U15" s="202"/>
      <c r="V15"/>
    </row>
    <row r="16" spans="1:22" x14ac:dyDescent="0.3">
      <c r="A16" s="12">
        <v>13</v>
      </c>
      <c r="B16" s="41" t="s">
        <v>42</v>
      </c>
      <c r="C16" s="164">
        <v>23930</v>
      </c>
      <c r="D16" s="10">
        <v>23230</v>
      </c>
      <c r="E16" s="10"/>
      <c r="F16" s="10"/>
      <c r="G16" s="10"/>
      <c r="H16" s="10"/>
      <c r="I16" s="10"/>
      <c r="J16" s="10"/>
      <c r="K16" s="30"/>
      <c r="L16" s="30"/>
      <c r="M16" s="30"/>
      <c r="N16" s="29"/>
      <c r="O16" s="170">
        <f>SUM(Tabla2[[#This Row],[Gener]:[Desembre]])</f>
        <v>47160</v>
      </c>
      <c r="Q16" s="202"/>
      <c r="R16" s="202"/>
      <c r="S16" s="202"/>
      <c r="T16" s="202"/>
      <c r="U16" s="202"/>
      <c r="V16"/>
    </row>
    <row r="17" spans="1:22" x14ac:dyDescent="0.3">
      <c r="A17" s="12">
        <v>14</v>
      </c>
      <c r="B17" s="41" t="s">
        <v>11</v>
      </c>
      <c r="C17" s="164"/>
      <c r="D17" s="10">
        <v>0</v>
      </c>
      <c r="E17" s="10"/>
      <c r="F17" s="10"/>
      <c r="G17" s="10"/>
      <c r="H17" s="10"/>
      <c r="I17" s="10"/>
      <c r="J17" s="10"/>
      <c r="K17" s="30"/>
      <c r="L17" s="30"/>
      <c r="M17" s="30"/>
      <c r="N17" s="29"/>
      <c r="O17" s="170">
        <f>SUM(Tabla2[[#This Row],[Gener]:[Desembre]])</f>
        <v>0</v>
      </c>
      <c r="Q17" s="202"/>
      <c r="R17" s="202"/>
      <c r="S17" s="202"/>
      <c r="U17" s="202"/>
      <c r="V17"/>
    </row>
    <row r="18" spans="1:22" x14ac:dyDescent="0.3">
      <c r="A18" s="12">
        <v>15</v>
      </c>
      <c r="B18" s="41" t="s">
        <v>12</v>
      </c>
      <c r="C18" s="164">
        <v>17360</v>
      </c>
      <c r="D18" s="10">
        <v>17320</v>
      </c>
      <c r="E18" s="10"/>
      <c r="F18" s="10"/>
      <c r="G18" s="10"/>
      <c r="H18" s="10"/>
      <c r="I18" s="10"/>
      <c r="J18" s="10"/>
      <c r="K18" s="30"/>
      <c r="L18" s="30"/>
      <c r="M18" s="30"/>
      <c r="N18" s="29"/>
      <c r="O18" s="170">
        <f>SUM(Tabla2[[#This Row],[Gener]:[Desembre]])</f>
        <v>34680</v>
      </c>
      <c r="Q18" s="202"/>
      <c r="R18" s="202"/>
      <c r="S18" s="202"/>
      <c r="T18" s="202"/>
      <c r="U18" s="202"/>
      <c r="V18"/>
    </row>
    <row r="19" spans="1:22" x14ac:dyDescent="0.3">
      <c r="A19" s="12">
        <v>16</v>
      </c>
      <c r="B19" s="41" t="s">
        <v>13</v>
      </c>
      <c r="C19" s="164"/>
      <c r="D19" s="10" t="s">
        <v>81</v>
      </c>
      <c r="E19" s="10"/>
      <c r="F19" s="10"/>
      <c r="G19" s="10"/>
      <c r="H19" s="10"/>
      <c r="I19" s="10"/>
      <c r="J19" s="10"/>
      <c r="K19" s="30"/>
      <c r="L19" s="30"/>
      <c r="M19" s="30"/>
      <c r="N19" s="29"/>
      <c r="O19" s="170">
        <f>SUM(Tabla2[[#This Row],[Gener]:[Desembre]])</f>
        <v>0</v>
      </c>
      <c r="Q19" s="202"/>
      <c r="R19" s="202"/>
      <c r="S19" s="202"/>
      <c r="U19" s="202"/>
      <c r="V19"/>
    </row>
    <row r="20" spans="1:22" x14ac:dyDescent="0.3">
      <c r="A20" s="12">
        <v>17</v>
      </c>
      <c r="B20" s="41" t="s">
        <v>14</v>
      </c>
      <c r="C20" s="164">
        <v>13370</v>
      </c>
      <c r="D20" s="10">
        <v>11220</v>
      </c>
      <c r="E20" s="10"/>
      <c r="F20" s="10"/>
      <c r="G20" s="10"/>
      <c r="H20" s="10"/>
      <c r="I20" s="10"/>
      <c r="J20" s="10"/>
      <c r="K20" s="30"/>
      <c r="L20" s="30"/>
      <c r="M20" s="30"/>
      <c r="N20" s="29"/>
      <c r="O20" s="170">
        <f>SUM(Tabla2[[#This Row],[Gener]:[Desembre]])</f>
        <v>24590</v>
      </c>
      <c r="Q20" s="202"/>
      <c r="R20" s="202"/>
      <c r="S20" s="202"/>
      <c r="T20" s="202"/>
      <c r="U20" s="202"/>
      <c r="V20"/>
    </row>
    <row r="21" spans="1:22" x14ac:dyDescent="0.3">
      <c r="A21" s="12">
        <v>18</v>
      </c>
      <c r="B21" s="41" t="s">
        <v>15</v>
      </c>
      <c r="C21" s="164">
        <v>93100.454499642481</v>
      </c>
      <c r="D21" s="10">
        <v>84833.946146559698</v>
      </c>
      <c r="E21" s="10"/>
      <c r="F21" s="10"/>
      <c r="G21" s="10"/>
      <c r="H21" s="10"/>
      <c r="I21" s="10"/>
      <c r="J21" s="10"/>
      <c r="K21" s="30"/>
      <c r="L21" s="30"/>
      <c r="M21" s="30"/>
      <c r="N21" s="29"/>
      <c r="O21" s="170">
        <f>SUM(Tabla2[[#This Row],[Gener]:[Desembre]])</f>
        <v>177934.40064620218</v>
      </c>
      <c r="Q21" s="202"/>
      <c r="R21" s="202"/>
      <c r="S21" s="202"/>
      <c r="T21" s="202"/>
      <c r="U21" s="202"/>
      <c r="V21"/>
    </row>
    <row r="22" spans="1:22" x14ac:dyDescent="0.3">
      <c r="A22" s="12">
        <v>19</v>
      </c>
      <c r="B22" s="41" t="s">
        <v>16</v>
      </c>
      <c r="C22" s="164">
        <v>23490</v>
      </c>
      <c r="D22" s="10">
        <v>21090</v>
      </c>
      <c r="E22" s="10"/>
      <c r="F22" s="10"/>
      <c r="G22" s="10"/>
      <c r="H22" s="10"/>
      <c r="I22" s="10"/>
      <c r="J22" s="10"/>
      <c r="K22" s="30"/>
      <c r="L22" s="30"/>
      <c r="M22" s="30"/>
      <c r="N22" s="29"/>
      <c r="O22" s="170">
        <f>SUM(Tabla2[[#This Row],[Gener]:[Desembre]])</f>
        <v>44580</v>
      </c>
      <c r="Q22" s="202"/>
      <c r="R22" s="202"/>
      <c r="S22" s="202"/>
      <c r="T22" s="202"/>
      <c r="U22" s="202"/>
      <c r="V22"/>
    </row>
    <row r="23" spans="1:22" x14ac:dyDescent="0.3">
      <c r="A23" s="12">
        <v>20</v>
      </c>
      <c r="B23" s="41" t="s">
        <v>17</v>
      </c>
      <c r="C23" s="164"/>
      <c r="D23" s="10" t="s">
        <v>81</v>
      </c>
      <c r="E23" s="10"/>
      <c r="F23" s="10"/>
      <c r="G23" s="10"/>
      <c r="H23" s="10"/>
      <c r="I23" s="10"/>
      <c r="J23" s="10"/>
      <c r="K23" s="30"/>
      <c r="L23" s="30"/>
      <c r="M23" s="30"/>
      <c r="N23" s="29"/>
      <c r="O23" s="170">
        <f>SUM(Tabla2[[#This Row],[Gener]:[Desembre]])</f>
        <v>0</v>
      </c>
      <c r="Q23" s="202"/>
      <c r="R23" s="202"/>
      <c r="S23" s="202"/>
      <c r="U23" s="202"/>
      <c r="V23"/>
    </row>
    <row r="24" spans="1:22" x14ac:dyDescent="0.3">
      <c r="A24" s="12">
        <v>21</v>
      </c>
      <c r="B24" s="41" t="s">
        <v>18</v>
      </c>
      <c r="C24" s="164">
        <v>823.64230069505993</v>
      </c>
      <c r="D24" s="10">
        <v>812.26932195353299</v>
      </c>
      <c r="E24" s="10"/>
      <c r="F24" s="10"/>
      <c r="G24" s="10"/>
      <c r="H24" s="10"/>
      <c r="I24" s="10"/>
      <c r="J24" s="10"/>
      <c r="K24" s="30"/>
      <c r="L24" s="30"/>
      <c r="M24" s="30"/>
      <c r="N24" s="29"/>
      <c r="O24" s="170">
        <f>SUM(Tabla2[[#This Row],[Gener]:[Desembre]])</f>
        <v>1635.911622648593</v>
      </c>
      <c r="Q24" s="202"/>
      <c r="R24" s="202"/>
      <c r="S24" s="202"/>
      <c r="T24" s="202"/>
      <c r="U24" s="202"/>
      <c r="V24"/>
    </row>
    <row r="25" spans="1:22" x14ac:dyDescent="0.3">
      <c r="A25" s="12">
        <v>22</v>
      </c>
      <c r="B25" s="41" t="s">
        <v>19</v>
      </c>
      <c r="C25" s="164">
        <v>31591.524696950699</v>
      </c>
      <c r="D25" s="10">
        <v>24124.878290379696</v>
      </c>
      <c r="E25" s="10"/>
      <c r="F25" s="10"/>
      <c r="G25" s="10"/>
      <c r="H25" s="10"/>
      <c r="I25" s="10"/>
      <c r="J25" s="10"/>
      <c r="K25" s="30"/>
      <c r="L25" s="30"/>
      <c r="M25" s="30"/>
      <c r="N25" s="29"/>
      <c r="O25" s="170">
        <f>SUM(Tabla2[[#This Row],[Gener]:[Desembre]])</f>
        <v>55716.402987330395</v>
      </c>
      <c r="Q25" s="202"/>
      <c r="R25" s="202"/>
      <c r="S25" s="202"/>
      <c r="T25" s="202"/>
      <c r="U25" s="202"/>
      <c r="V25"/>
    </row>
    <row r="26" spans="1:22" x14ac:dyDescent="0.3">
      <c r="A26" s="12">
        <v>23</v>
      </c>
      <c r="B26" s="41" t="s">
        <v>43</v>
      </c>
      <c r="C26" s="164">
        <v>20882.822342519685</v>
      </c>
      <c r="D26" s="10">
        <v>17945</v>
      </c>
      <c r="E26" s="10"/>
      <c r="F26" s="10"/>
      <c r="G26" s="10"/>
      <c r="H26" s="10"/>
      <c r="I26" s="10"/>
      <c r="J26" s="10"/>
      <c r="K26" s="30"/>
      <c r="L26" s="30"/>
      <c r="M26" s="30"/>
      <c r="N26" s="29"/>
      <c r="O26" s="170">
        <f>SUM(Tabla2[[#This Row],[Gener]:[Desembre]])</f>
        <v>38827.822342519685</v>
      </c>
      <c r="Q26" s="202"/>
      <c r="R26" s="202"/>
      <c r="S26" s="202"/>
      <c r="T26" s="202"/>
      <c r="U26" s="202"/>
      <c r="V26"/>
    </row>
    <row r="27" spans="1:22" x14ac:dyDescent="0.3">
      <c r="A27" s="12">
        <v>24</v>
      </c>
      <c r="B27" s="41" t="s">
        <v>44</v>
      </c>
      <c r="C27" s="164">
        <v>16575.560000000001</v>
      </c>
      <c r="D27" s="10">
        <v>13460.562157809984</v>
      </c>
      <c r="E27" s="10"/>
      <c r="F27" s="10"/>
      <c r="G27" s="10"/>
      <c r="H27" s="10"/>
      <c r="I27" s="237"/>
      <c r="J27" s="10"/>
      <c r="K27" s="30"/>
      <c r="L27" s="30"/>
      <c r="M27" s="30"/>
      <c r="N27" s="29"/>
      <c r="O27" s="170">
        <f>SUM(Tabla2[[#This Row],[Gener]:[Desembre]])</f>
        <v>30036.122157809987</v>
      </c>
      <c r="Q27" s="202"/>
      <c r="R27" s="202"/>
      <c r="S27" s="202"/>
      <c r="T27" s="202"/>
      <c r="U27" s="202"/>
      <c r="V27"/>
    </row>
    <row r="28" spans="1:22" x14ac:dyDescent="0.3">
      <c r="A28" s="12">
        <v>25</v>
      </c>
      <c r="B28" s="41" t="s">
        <v>20</v>
      </c>
      <c r="C28" s="164">
        <v>48723.095870990604</v>
      </c>
      <c r="D28" s="210">
        <v>36970.354838709682</v>
      </c>
      <c r="E28" s="210"/>
      <c r="F28" s="210"/>
      <c r="G28" s="10"/>
      <c r="H28" s="10"/>
      <c r="I28" s="210"/>
      <c r="J28" s="10"/>
      <c r="K28" s="219"/>
      <c r="L28" s="219"/>
      <c r="M28" s="30"/>
      <c r="N28" s="211"/>
      <c r="O28" s="170">
        <f>SUM(Tabla2[[#This Row],[Gener]:[Desembre]])</f>
        <v>85693.450709700293</v>
      </c>
      <c r="Q28" s="202"/>
      <c r="R28" s="202"/>
      <c r="S28" s="202"/>
      <c r="T28" s="202"/>
      <c r="U28" s="202"/>
      <c r="V28"/>
    </row>
    <row r="29" spans="1:22" x14ac:dyDescent="0.3">
      <c r="A29" s="12">
        <v>26</v>
      </c>
      <c r="B29" s="41" t="s">
        <v>45</v>
      </c>
      <c r="C29" s="164">
        <v>5758.0999999999995</v>
      </c>
      <c r="D29" s="10">
        <v>4032.8000000000006</v>
      </c>
      <c r="E29" s="10"/>
      <c r="F29" s="10"/>
      <c r="G29" s="10"/>
      <c r="H29" s="10"/>
      <c r="I29" s="10"/>
      <c r="J29" s="10"/>
      <c r="K29" s="30"/>
      <c r="L29" s="30"/>
      <c r="M29" s="30"/>
      <c r="N29" s="29"/>
      <c r="O29" s="170">
        <f>SUM(Tabla2[[#This Row],[Gener]:[Desembre]])</f>
        <v>9790.9</v>
      </c>
      <c r="Q29" s="202"/>
      <c r="R29" s="202"/>
      <c r="S29" s="202"/>
      <c r="T29" s="202"/>
      <c r="U29" s="202"/>
      <c r="V29"/>
    </row>
    <row r="30" spans="1:22" x14ac:dyDescent="0.3">
      <c r="A30" s="12">
        <v>27</v>
      </c>
      <c r="B30" s="41" t="s">
        <v>46</v>
      </c>
      <c r="C30" s="10"/>
      <c r="D30" s="10">
        <v>0</v>
      </c>
      <c r="E30" s="10"/>
      <c r="F30" s="10"/>
      <c r="G30" s="10"/>
      <c r="H30" s="10"/>
      <c r="I30" s="10"/>
      <c r="J30" s="10"/>
      <c r="K30" s="30"/>
      <c r="L30" s="30"/>
      <c r="M30" s="30"/>
      <c r="N30" s="29"/>
      <c r="O30" s="170">
        <f>SUM(Tabla2[[#This Row],[Gener]:[Desembre]])</f>
        <v>0</v>
      </c>
      <c r="Q30" s="202"/>
      <c r="R30" s="202"/>
      <c r="S30" s="202"/>
      <c r="U30" s="202"/>
      <c r="V30"/>
    </row>
    <row r="31" spans="1:22" x14ac:dyDescent="0.3">
      <c r="A31" s="12">
        <v>28</v>
      </c>
      <c r="B31" s="41" t="s">
        <v>47</v>
      </c>
      <c r="C31" s="10">
        <v>16080</v>
      </c>
      <c r="D31" s="10">
        <v>14740</v>
      </c>
      <c r="E31" s="10"/>
      <c r="F31" s="10"/>
      <c r="G31" s="10"/>
      <c r="H31" s="10"/>
      <c r="I31" s="10"/>
      <c r="J31" s="10"/>
      <c r="K31" s="30"/>
      <c r="L31" s="30"/>
      <c r="M31" s="30"/>
      <c r="N31" s="29"/>
      <c r="O31" s="170">
        <f>SUM(Tabla2[[#This Row],[Gener]:[Desembre]])</f>
        <v>30820</v>
      </c>
      <c r="Q31" s="202"/>
      <c r="R31" s="202"/>
      <c r="S31" s="202"/>
      <c r="T31" s="202"/>
      <c r="U31" s="202"/>
      <c r="V31"/>
    </row>
    <row r="32" spans="1:22" x14ac:dyDescent="0.3">
      <c r="A32" s="12">
        <v>29</v>
      </c>
      <c r="B32" s="41" t="s">
        <v>48</v>
      </c>
      <c r="C32" s="164">
        <v>13412.663152493355</v>
      </c>
      <c r="D32" s="10">
        <v>13587.084874348031</v>
      </c>
      <c r="E32" s="10"/>
      <c r="F32" s="10"/>
      <c r="G32" s="10"/>
      <c r="H32" s="10"/>
      <c r="I32" s="10"/>
      <c r="J32" s="10"/>
      <c r="K32" s="30"/>
      <c r="L32" s="30"/>
      <c r="M32" s="30"/>
      <c r="N32" s="29"/>
      <c r="O32" s="170">
        <f>SUM(Tabla2[[#This Row],[Gener]:[Desembre]])</f>
        <v>26999.748026841386</v>
      </c>
      <c r="Q32" s="202"/>
      <c r="R32" s="202"/>
      <c r="S32" s="202"/>
      <c r="T32" s="202"/>
      <c r="U32" s="202"/>
      <c r="V32"/>
    </row>
    <row r="33" spans="1:25" x14ac:dyDescent="0.3">
      <c r="A33" s="12">
        <v>30</v>
      </c>
      <c r="B33" s="41" t="s">
        <v>50</v>
      </c>
      <c r="C33" s="164">
        <v>9340</v>
      </c>
      <c r="D33" s="10">
        <v>9750</v>
      </c>
      <c r="E33" s="10"/>
      <c r="F33" s="10"/>
      <c r="G33" s="10"/>
      <c r="H33" s="10"/>
      <c r="I33" s="10"/>
      <c r="J33" s="10"/>
      <c r="K33" s="30"/>
      <c r="L33" s="30"/>
      <c r="M33" s="30"/>
      <c r="N33" s="29"/>
      <c r="O33" s="170">
        <f>SUM(Tabla2[[#This Row],[Gener]:[Desembre]])</f>
        <v>19090</v>
      </c>
      <c r="Q33" s="202"/>
      <c r="R33" s="202"/>
      <c r="S33" s="202"/>
      <c r="T33" s="202"/>
      <c r="U33" s="202"/>
      <c r="V33"/>
    </row>
    <row r="34" spans="1:25" x14ac:dyDescent="0.3">
      <c r="A34" s="12">
        <v>31</v>
      </c>
      <c r="B34" s="41" t="s">
        <v>51</v>
      </c>
      <c r="C34" s="164">
        <v>1977.5137681647686</v>
      </c>
      <c r="D34" s="10">
        <v>2057.7522606218258</v>
      </c>
      <c r="E34" s="10"/>
      <c r="F34" s="10"/>
      <c r="G34" s="10"/>
      <c r="H34" s="10"/>
      <c r="I34" s="10"/>
      <c r="J34" s="10"/>
      <c r="K34" s="30"/>
      <c r="L34" s="30"/>
      <c r="M34" s="30"/>
      <c r="N34" s="29"/>
      <c r="O34" s="170">
        <f>SUM(Tabla2[[#This Row],[Gener]:[Desembre]])</f>
        <v>4035.2660287865947</v>
      </c>
      <c r="Q34" s="202"/>
      <c r="R34" s="202"/>
      <c r="S34" s="202"/>
      <c r="T34" s="202"/>
      <c r="U34" s="202"/>
      <c r="V34"/>
    </row>
    <row r="35" spans="1:25" x14ac:dyDescent="0.3">
      <c r="A35" s="12">
        <v>32</v>
      </c>
      <c r="B35" s="41" t="s">
        <v>52</v>
      </c>
      <c r="C35" s="164">
        <v>36753.905723905722</v>
      </c>
      <c r="D35" s="10">
        <v>29510</v>
      </c>
      <c r="E35" s="10"/>
      <c r="F35" s="10"/>
      <c r="G35" s="10"/>
      <c r="H35" s="10"/>
      <c r="I35" s="10"/>
      <c r="J35" s="10"/>
      <c r="K35" s="30"/>
      <c r="L35" s="30"/>
      <c r="M35" s="30"/>
      <c r="N35" s="29"/>
      <c r="O35" s="170">
        <f>SUM(Tabla2[[#This Row],[Gener]:[Desembre]])</f>
        <v>66263.905723905715</v>
      </c>
      <c r="Q35" s="202"/>
      <c r="R35" s="202"/>
      <c r="S35" s="202"/>
      <c r="T35" s="202"/>
      <c r="U35" s="202"/>
      <c r="V35"/>
      <c r="W35" s="243"/>
      <c r="X35" s="243"/>
      <c r="Y35" s="243"/>
    </row>
    <row r="36" spans="1:25" x14ac:dyDescent="0.3">
      <c r="A36" s="12">
        <v>33</v>
      </c>
      <c r="B36" s="41" t="s">
        <v>21</v>
      </c>
      <c r="C36" s="164"/>
      <c r="D36" s="10">
        <v>0</v>
      </c>
      <c r="E36" s="10"/>
      <c r="F36" s="10"/>
      <c r="G36" s="10"/>
      <c r="H36" s="10"/>
      <c r="I36" s="10"/>
      <c r="J36" s="10"/>
      <c r="K36" s="30"/>
      <c r="L36" s="30"/>
      <c r="M36" s="30"/>
      <c r="N36" s="29"/>
      <c r="O36" s="170">
        <f>SUM(Tabla2[[#This Row],[Gener]:[Desembre]])</f>
        <v>0</v>
      </c>
      <c r="Q36" s="202"/>
      <c r="R36" s="202"/>
      <c r="S36" s="202"/>
      <c r="U36" s="202"/>
      <c r="V36"/>
      <c r="W36" s="243"/>
      <c r="X36" s="243"/>
      <c r="Y36" s="243"/>
    </row>
    <row r="37" spans="1:25" x14ac:dyDescent="0.3">
      <c r="A37" s="12">
        <v>34</v>
      </c>
      <c r="B37" s="41" t="s">
        <v>22</v>
      </c>
      <c r="C37" s="164">
        <v>5903.7329367875363</v>
      </c>
      <c r="D37" s="10">
        <v>8465.78947368421</v>
      </c>
      <c r="E37" s="10"/>
      <c r="F37" s="10"/>
      <c r="G37" s="10"/>
      <c r="H37" s="10"/>
      <c r="I37" s="10"/>
      <c r="J37" s="10"/>
      <c r="K37" s="30"/>
      <c r="L37" s="30"/>
      <c r="M37" s="30"/>
      <c r="N37" s="29"/>
      <c r="O37" s="170">
        <f>SUM(Tabla2[[#This Row],[Gener]:[Desembre]])</f>
        <v>14369.522410471745</v>
      </c>
      <c r="Q37" s="202"/>
      <c r="R37" s="202"/>
      <c r="S37" s="202"/>
      <c r="T37" s="202"/>
      <c r="U37" s="202"/>
      <c r="V37"/>
      <c r="W37" s="16"/>
      <c r="X37" s="16"/>
      <c r="Y37" s="16"/>
    </row>
    <row r="38" spans="1:25" x14ac:dyDescent="0.3">
      <c r="A38" s="12">
        <v>35</v>
      </c>
      <c r="B38" s="41" t="s">
        <v>23</v>
      </c>
      <c r="C38" s="164">
        <v>7739.9761030565505</v>
      </c>
      <c r="D38" s="10">
        <v>6621.6582559764047</v>
      </c>
      <c r="E38" s="10"/>
      <c r="F38" s="10"/>
      <c r="G38" s="10"/>
      <c r="H38" s="10"/>
      <c r="I38" s="10"/>
      <c r="J38" s="10"/>
      <c r="K38" s="30"/>
      <c r="L38" s="30"/>
      <c r="M38" s="30"/>
      <c r="N38" s="29"/>
      <c r="O38" s="170">
        <f>SUM(Tabla2[[#This Row],[Gener]:[Desembre]])</f>
        <v>14361.634359032956</v>
      </c>
      <c r="Q38" s="202"/>
      <c r="R38" s="202"/>
      <c r="S38" s="202"/>
      <c r="T38" s="202"/>
      <c r="U38" s="202"/>
      <c r="V38"/>
    </row>
    <row r="39" spans="1:25" x14ac:dyDescent="0.3">
      <c r="A39" s="12">
        <v>36</v>
      </c>
      <c r="B39" s="41" t="s">
        <v>24</v>
      </c>
      <c r="C39" s="164">
        <v>1301.8365734155209</v>
      </c>
      <c r="D39" s="10">
        <v>1542.9018492176378</v>
      </c>
      <c r="E39" s="10"/>
      <c r="F39" s="10"/>
      <c r="G39" s="10"/>
      <c r="H39" s="10"/>
      <c r="I39" s="10"/>
      <c r="J39" s="10"/>
      <c r="K39" s="30"/>
      <c r="L39" s="30"/>
      <c r="M39" s="30"/>
      <c r="N39" s="29"/>
      <c r="O39" s="170">
        <f>SUM(Tabla2[[#This Row],[Gener]:[Desembre]])</f>
        <v>2844.7384226331587</v>
      </c>
      <c r="Q39" s="202"/>
      <c r="R39" s="202"/>
      <c r="S39" s="202"/>
      <c r="T39" s="202"/>
      <c r="U39" s="202"/>
      <c r="V39"/>
      <c r="W39" s="16"/>
      <c r="X39" s="16"/>
      <c r="Y39" s="16"/>
    </row>
    <row r="40" spans="1:25" x14ac:dyDescent="0.3">
      <c r="A40" s="12">
        <v>37</v>
      </c>
      <c r="B40" s="41" t="s">
        <v>25</v>
      </c>
      <c r="C40" s="164">
        <v>18080</v>
      </c>
      <c r="D40" s="10">
        <v>15840</v>
      </c>
      <c r="E40" s="10"/>
      <c r="F40" s="10"/>
      <c r="G40" s="10"/>
      <c r="H40" s="10"/>
      <c r="I40" s="10"/>
      <c r="J40" s="10"/>
      <c r="K40" s="30"/>
      <c r="L40" s="30"/>
      <c r="M40" s="30"/>
      <c r="N40" s="29"/>
      <c r="O40" s="170">
        <f>SUM(Tabla2[[#This Row],[Gener]:[Desembre]])</f>
        <v>33920</v>
      </c>
      <c r="Q40" s="202"/>
      <c r="R40" s="202"/>
      <c r="S40" s="202"/>
      <c r="T40" s="202"/>
      <c r="U40" s="202"/>
      <c r="V40"/>
    </row>
    <row r="41" spans="1:25" x14ac:dyDescent="0.3">
      <c r="A41" s="12">
        <v>38</v>
      </c>
      <c r="B41" s="41" t="s">
        <v>5</v>
      </c>
      <c r="C41" s="164">
        <v>1768.9357126118239</v>
      </c>
      <c r="D41" s="10">
        <v>1468.6557281269779</v>
      </c>
      <c r="E41" s="10"/>
      <c r="F41" s="10"/>
      <c r="G41" s="10"/>
      <c r="H41" s="10"/>
      <c r="I41" s="10"/>
      <c r="J41" s="10"/>
      <c r="K41" s="30"/>
      <c r="L41" s="30"/>
      <c r="M41" s="30"/>
      <c r="N41" s="29"/>
      <c r="O41" s="170">
        <f>SUM(Tabla2[[#This Row],[Gener]:[Desembre]])</f>
        <v>3237.5914407388018</v>
      </c>
      <c r="Q41" s="202"/>
      <c r="R41" s="202"/>
      <c r="S41" s="202"/>
      <c r="T41" s="202"/>
      <c r="U41" s="202"/>
      <c r="V41"/>
    </row>
    <row r="42" spans="1:25" x14ac:dyDescent="0.3">
      <c r="A42" s="12">
        <v>39</v>
      </c>
      <c r="B42" s="41" t="s">
        <v>6</v>
      </c>
      <c r="C42" s="164">
        <v>5788</v>
      </c>
      <c r="D42" s="10">
        <v>3846.3098400000008</v>
      </c>
      <c r="E42" s="10"/>
      <c r="F42" s="10"/>
      <c r="G42" s="10"/>
      <c r="H42" s="10"/>
      <c r="I42" s="237"/>
      <c r="J42" s="10"/>
      <c r="K42" s="30"/>
      <c r="L42" s="30"/>
      <c r="M42" s="30"/>
      <c r="N42" s="29"/>
      <c r="O42" s="170">
        <f>SUM(Tabla2[[#This Row],[Gener]:[Desembre]])</f>
        <v>9634.3098400000017</v>
      </c>
      <c r="Q42" s="202"/>
      <c r="R42" s="202"/>
      <c r="S42" s="202"/>
      <c r="T42" s="202"/>
      <c r="U42" s="202"/>
      <c r="V42"/>
    </row>
    <row r="43" spans="1:25" x14ac:dyDescent="0.3">
      <c r="A43" s="12">
        <v>40</v>
      </c>
      <c r="B43" s="41" t="s">
        <v>8</v>
      </c>
      <c r="C43" s="164">
        <v>811.11558961364381</v>
      </c>
      <c r="D43" s="10">
        <v>572.47796874239293</v>
      </c>
      <c r="E43" s="10"/>
      <c r="F43" s="10"/>
      <c r="G43" s="10"/>
      <c r="H43" s="10"/>
      <c r="I43" s="10"/>
      <c r="J43" s="10"/>
      <c r="K43" s="30"/>
      <c r="L43" s="30"/>
      <c r="M43" s="30"/>
      <c r="N43" s="29"/>
      <c r="O43" s="170">
        <f>SUM(Tabla2[[#This Row],[Gener]:[Desembre]])</f>
        <v>1383.5935583560367</v>
      </c>
      <c r="Q43" s="202"/>
      <c r="R43" s="202"/>
      <c r="S43" s="202"/>
      <c r="T43" s="202"/>
      <c r="U43" s="202"/>
      <c r="V43"/>
    </row>
    <row r="44" spans="1:25" ht="15" thickBot="1" x14ac:dyDescent="0.35">
      <c r="A44" s="72">
        <v>41</v>
      </c>
      <c r="B44" s="42" t="s">
        <v>49</v>
      </c>
      <c r="C44" s="38"/>
      <c r="D44" s="30" t="s">
        <v>81</v>
      </c>
      <c r="E44" s="30"/>
      <c r="F44" s="17"/>
      <c r="G44" s="17"/>
      <c r="H44" s="17"/>
      <c r="I44" s="17"/>
      <c r="J44" s="30"/>
      <c r="K44" s="30"/>
      <c r="L44" s="30"/>
      <c r="M44" s="30"/>
      <c r="N44" s="31"/>
      <c r="O44" s="170">
        <f>SUM(Tabla2[[#This Row],[Gener]:[Desembre]])</f>
        <v>0</v>
      </c>
      <c r="Q44" s="202"/>
      <c r="R44" s="202"/>
      <c r="S44" s="202"/>
      <c r="T44" s="202"/>
      <c r="U44" s="202"/>
      <c r="V44"/>
    </row>
    <row r="45" spans="1:25" s="4" customFormat="1" ht="15" thickBot="1" x14ac:dyDescent="0.35">
      <c r="A45" s="73"/>
      <c r="B45" s="18" t="s">
        <v>74</v>
      </c>
      <c r="C45" s="37">
        <f>SUBTOTAL(109,C5:C44)</f>
        <v>699046.11790355854</v>
      </c>
      <c r="D45" s="37">
        <f t="shared" ref="D45:N45" si="0">SUBTOTAL(109,D5:D44)</f>
        <v>619885.39052629552</v>
      </c>
      <c r="E45" s="37">
        <f t="shared" si="0"/>
        <v>0</v>
      </c>
      <c r="F45" s="37">
        <f t="shared" si="0"/>
        <v>0</v>
      </c>
      <c r="G45" s="37">
        <f t="shared" si="0"/>
        <v>0</v>
      </c>
      <c r="H45" s="37">
        <f t="shared" si="0"/>
        <v>0</v>
      </c>
      <c r="I45" s="37">
        <f t="shared" si="0"/>
        <v>0</v>
      </c>
      <c r="J45" s="37">
        <f t="shared" si="0"/>
        <v>0</v>
      </c>
      <c r="K45" s="37">
        <f t="shared" si="0"/>
        <v>0</v>
      </c>
      <c r="L45" s="37">
        <f t="shared" si="0"/>
        <v>0</v>
      </c>
      <c r="M45" s="37">
        <f t="shared" si="0"/>
        <v>0</v>
      </c>
      <c r="N45" s="37">
        <f t="shared" si="0"/>
        <v>0</v>
      </c>
      <c r="O45" s="8">
        <f>SUBTOTAL(109,O5:O44)</f>
        <v>1318931.5084298537</v>
      </c>
      <c r="Q45"/>
      <c r="R45"/>
      <c r="S45"/>
      <c r="T45"/>
      <c r="U45" s="202"/>
      <c r="V45"/>
    </row>
    <row r="46" spans="1:25" ht="15" thickBot="1" x14ac:dyDescent="0.35">
      <c r="A46" s="10"/>
      <c r="B46" s="43" t="s">
        <v>70</v>
      </c>
      <c r="C46" s="244">
        <v>657250.90863999515</v>
      </c>
      <c r="D46" s="244">
        <v>543822.89999999991</v>
      </c>
      <c r="E46" s="244">
        <v>594378.56511627894</v>
      </c>
      <c r="F46" s="244">
        <v>608518.29999999993</v>
      </c>
      <c r="G46" s="244">
        <v>652360.76842105261</v>
      </c>
      <c r="H46" s="244">
        <v>641308.00000000012</v>
      </c>
      <c r="I46" s="244">
        <v>696782.25098396058</v>
      </c>
      <c r="J46" s="244">
        <v>571101.08368914877</v>
      </c>
      <c r="K46" s="244">
        <v>657745.97827265051</v>
      </c>
      <c r="L46" s="244">
        <v>671673.55339153833</v>
      </c>
      <c r="M46" s="244">
        <v>635618.09926065477</v>
      </c>
      <c r="N46" s="244">
        <v>729706.39963022468</v>
      </c>
      <c r="O46" s="36">
        <f>SUM(Tabla2[[#This Row],[Gener]:[Desembre]])</f>
        <v>7660266.8074055035</v>
      </c>
      <c r="Q46"/>
      <c r="R46"/>
      <c r="S46"/>
      <c r="T46"/>
      <c r="U46"/>
      <c r="V46"/>
    </row>
    <row r="47" spans="1:25" ht="15" thickBot="1" x14ac:dyDescent="0.35">
      <c r="A47" s="17"/>
      <c r="B47" s="64" t="s">
        <v>58</v>
      </c>
      <c r="C47" s="239">
        <f>(C45/C46)-1</f>
        <v>6.3590949383466544E-2</v>
      </c>
      <c r="D47" s="240">
        <f>(D45/D46)-1</f>
        <v>0.1398662883197741</v>
      </c>
      <c r="E47" s="240">
        <f t="shared" ref="E47:O47" si="1">(E45/E46)-1</f>
        <v>-1</v>
      </c>
      <c r="F47" s="240">
        <f t="shared" si="1"/>
        <v>-1</v>
      </c>
      <c r="G47" s="240">
        <f t="shared" si="1"/>
        <v>-1</v>
      </c>
      <c r="H47" s="240">
        <f t="shared" si="1"/>
        <v>-1</v>
      </c>
      <c r="I47" s="240">
        <f t="shared" si="1"/>
        <v>-1</v>
      </c>
      <c r="J47" s="240">
        <f t="shared" si="1"/>
        <v>-1</v>
      </c>
      <c r="K47" s="240">
        <f t="shared" si="1"/>
        <v>-1</v>
      </c>
      <c r="L47" s="240">
        <f t="shared" si="1"/>
        <v>-1</v>
      </c>
      <c r="M47" s="240">
        <f t="shared" si="1"/>
        <v>-1</v>
      </c>
      <c r="N47" s="241">
        <f t="shared" si="1"/>
        <v>-1</v>
      </c>
      <c r="O47" s="242">
        <f t="shared" si="1"/>
        <v>-0.82782172715514468</v>
      </c>
      <c r="Q47"/>
      <c r="R47"/>
      <c r="S47"/>
      <c r="T47"/>
      <c r="U47"/>
      <c r="V47"/>
    </row>
    <row r="48" spans="1:25" x14ac:dyDescent="0.3">
      <c r="A48" s="17"/>
      <c r="B48" s="236" t="s">
        <v>66</v>
      </c>
      <c r="C48" s="75">
        <v>212.69</v>
      </c>
      <c r="D48" s="75">
        <v>217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84">
        <f>SUM(C48:N48)</f>
        <v>429.69</v>
      </c>
    </row>
    <row r="49" spans="2:25" x14ac:dyDescent="0.3">
      <c r="B49" s="14" t="s">
        <v>69</v>
      </c>
      <c r="Q49" s="16"/>
      <c r="R49" s="16"/>
      <c r="S49" s="16"/>
      <c r="T49" s="16"/>
      <c r="U49" s="16"/>
      <c r="V49" s="16"/>
      <c r="W49" s="16"/>
      <c r="X49" s="16"/>
      <c r="Y49" s="16"/>
    </row>
    <row r="52" spans="2:25" x14ac:dyDescent="0.3">
      <c r="P52" s="16"/>
      <c r="Q52" s="16"/>
      <c r="R52" s="16"/>
      <c r="S52" s="16"/>
      <c r="T52" s="16"/>
      <c r="U52" s="16"/>
    </row>
    <row r="55" spans="2:25" x14ac:dyDescent="0.3">
      <c r="U55" s="16"/>
    </row>
  </sheetData>
  <sheetProtection sheet="1" objects="1" scenarios="1"/>
  <pageMargins left="0.19685039370078741" right="0.23622047244094491" top="0.39370078740157483" bottom="0.45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52"/>
  <sheetViews>
    <sheetView showZeros="0" tabSelected="1" topLeftCell="A42" zoomScale="90" zoomScaleNormal="90" workbookViewId="0">
      <pane xSplit="2" topLeftCell="C1" activePane="topRight" state="frozen"/>
      <selection activeCell="I45" sqref="I45"/>
      <selection pane="topRight" activeCell="K28" sqref="K28"/>
    </sheetView>
  </sheetViews>
  <sheetFormatPr baseColWidth="10" defaultColWidth="11.44140625" defaultRowHeight="14.4" x14ac:dyDescent="0.3"/>
  <cols>
    <col min="1" max="1" width="5.77734375" style="3" customWidth="1"/>
    <col min="2" max="2" width="26.21875" style="3" bestFit="1" customWidth="1"/>
    <col min="3" max="6" width="11.44140625" style="2"/>
    <col min="7" max="10" width="11.44140625" style="2" customWidth="1"/>
    <col min="11" max="11" width="11.77734375" style="2" customWidth="1"/>
    <col min="12" max="12" width="11.44140625" style="2" customWidth="1"/>
    <col min="13" max="13" width="12.5546875" style="2" customWidth="1"/>
    <col min="14" max="14" width="12.21875" style="2" customWidth="1"/>
    <col min="15" max="15" width="11.44140625" style="2"/>
    <col min="16" max="16" width="13.77734375" style="3" bestFit="1" customWidth="1"/>
    <col min="17" max="16384" width="11.44140625" style="3"/>
  </cols>
  <sheetData>
    <row r="2" spans="1:17" ht="15.6" x14ac:dyDescent="0.3">
      <c r="B2" s="1" t="s">
        <v>73</v>
      </c>
    </row>
    <row r="3" spans="1:17" ht="15" thickBot="1" x14ac:dyDescent="0.35">
      <c r="C3" s="4" t="s">
        <v>68</v>
      </c>
    </row>
    <row r="4" spans="1:17" ht="15" thickBot="1" x14ac:dyDescent="0.35">
      <c r="A4" s="8" t="s">
        <v>59</v>
      </c>
      <c r="B4" s="18" t="s">
        <v>57</v>
      </c>
      <c r="C4" s="37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3" t="s">
        <v>37</v>
      </c>
      <c r="O4" s="8" t="s">
        <v>38</v>
      </c>
    </row>
    <row r="5" spans="1:17" x14ac:dyDescent="0.3">
      <c r="A5" s="35">
        <v>1</v>
      </c>
      <c r="B5" s="40" t="s">
        <v>39</v>
      </c>
      <c r="C5" s="38">
        <v>170</v>
      </c>
      <c r="D5" s="38">
        <v>140</v>
      </c>
      <c r="E5" s="38"/>
      <c r="F5" s="38"/>
      <c r="G5" s="38"/>
      <c r="H5" s="38"/>
      <c r="I5" s="38"/>
      <c r="J5" s="38"/>
      <c r="K5" s="38"/>
      <c r="L5" s="38"/>
      <c r="M5" s="38"/>
      <c r="N5" s="246"/>
      <c r="O5" s="35">
        <f>SUM(Tabla25[[#This Row],[Gener]:[Desembre]])</f>
        <v>310</v>
      </c>
      <c r="P5" s="231"/>
    </row>
    <row r="6" spans="1:17" x14ac:dyDescent="0.3">
      <c r="A6" s="12">
        <v>2</v>
      </c>
      <c r="B6" s="41" t="s">
        <v>0</v>
      </c>
      <c r="C6" s="38">
        <v>1320</v>
      </c>
      <c r="D6" s="38">
        <v>1390</v>
      </c>
      <c r="E6" s="38"/>
      <c r="F6" s="38"/>
      <c r="G6" s="38"/>
      <c r="H6" s="38"/>
      <c r="I6" s="38"/>
      <c r="J6" s="38"/>
      <c r="K6" s="38"/>
      <c r="L6" s="38"/>
      <c r="M6" s="38"/>
      <c r="N6" s="246"/>
      <c r="O6" s="35">
        <f>SUM(Tabla25[[#This Row],[Gener]:[Desembre]])</f>
        <v>2710</v>
      </c>
      <c r="P6" s="231"/>
    </row>
    <row r="7" spans="1:17" x14ac:dyDescent="0.3">
      <c r="A7" s="12">
        <v>3</v>
      </c>
      <c r="B7" s="41" t="s">
        <v>1</v>
      </c>
      <c r="C7" s="38"/>
      <c r="D7" s="38">
        <v>0</v>
      </c>
      <c r="E7" s="38"/>
      <c r="F7" s="38"/>
      <c r="G7" s="38"/>
      <c r="H7" s="38"/>
      <c r="I7" s="38"/>
      <c r="J7" s="38"/>
      <c r="K7" s="38"/>
      <c r="L7" s="38"/>
      <c r="M7" s="38"/>
      <c r="N7" s="246"/>
      <c r="O7" s="35">
        <f>SUM(Tabla25[[#This Row],[Gener]:[Desembre]])</f>
        <v>0</v>
      </c>
      <c r="P7" s="231"/>
    </row>
    <row r="8" spans="1:17" x14ac:dyDescent="0.3">
      <c r="A8" s="12">
        <v>4</v>
      </c>
      <c r="B8" s="41" t="s">
        <v>2</v>
      </c>
      <c r="C8" s="38"/>
      <c r="D8" s="38">
        <v>0</v>
      </c>
      <c r="E8" s="38"/>
      <c r="F8" s="38"/>
      <c r="G8" s="38"/>
      <c r="H8" s="38"/>
      <c r="I8" s="38"/>
      <c r="J8" s="38"/>
      <c r="K8" s="38"/>
      <c r="L8" s="38"/>
      <c r="M8" s="38"/>
      <c r="N8" s="246"/>
      <c r="O8" s="35">
        <f>SUM(Tabla25[[#This Row],[Gener]:[Desembre]])</f>
        <v>0</v>
      </c>
      <c r="P8" s="231"/>
      <c r="Q8"/>
    </row>
    <row r="9" spans="1:17" x14ac:dyDescent="0.3">
      <c r="A9" s="12">
        <v>5</v>
      </c>
      <c r="B9" s="41" t="s">
        <v>3</v>
      </c>
      <c r="C9" s="38"/>
      <c r="D9" s="38">
        <v>0</v>
      </c>
      <c r="E9" s="38"/>
      <c r="F9" s="38"/>
      <c r="G9" s="38"/>
      <c r="H9" s="38"/>
      <c r="I9" s="38"/>
      <c r="J9" s="38"/>
      <c r="K9" s="38"/>
      <c r="L9" s="38"/>
      <c r="M9" s="38"/>
      <c r="N9" s="246"/>
      <c r="O9" s="35">
        <f>SUM(Tabla25[[#This Row],[Gener]:[Desembre]])</f>
        <v>0</v>
      </c>
      <c r="P9" s="231"/>
      <c r="Q9"/>
    </row>
    <row r="10" spans="1:17" x14ac:dyDescent="0.3">
      <c r="A10" s="12">
        <v>6</v>
      </c>
      <c r="B10" s="41" t="s">
        <v>4</v>
      </c>
      <c r="C10" s="38">
        <v>6980</v>
      </c>
      <c r="D10" s="38">
        <v>6890</v>
      </c>
      <c r="E10" s="38"/>
      <c r="F10" s="38"/>
      <c r="G10" s="38"/>
      <c r="H10" s="38"/>
      <c r="I10" s="38"/>
      <c r="J10" s="38"/>
      <c r="K10" s="38"/>
      <c r="L10" s="38"/>
      <c r="M10" s="38"/>
      <c r="N10" s="246"/>
      <c r="O10" s="35">
        <f>SUM(Tabla25[[#This Row],[Gener]:[Desembre]])</f>
        <v>13870</v>
      </c>
      <c r="P10" s="231"/>
      <c r="Q10"/>
    </row>
    <row r="11" spans="1:17" x14ac:dyDescent="0.3">
      <c r="A11" s="12">
        <v>8</v>
      </c>
      <c r="B11" s="42" t="s">
        <v>7</v>
      </c>
      <c r="C11" s="38"/>
      <c r="D11" s="38">
        <v>0</v>
      </c>
      <c r="E11" s="38"/>
      <c r="F11" s="38"/>
      <c r="G11" s="38"/>
      <c r="H11" s="38"/>
      <c r="I11" s="38"/>
      <c r="J11" s="38"/>
      <c r="K11" s="38"/>
      <c r="L11" s="38"/>
      <c r="M11" s="38"/>
      <c r="N11" s="246"/>
      <c r="O11" s="35">
        <f>SUM(Tabla25[[#This Row],[Gener]:[Desembre]])</f>
        <v>0</v>
      </c>
      <c r="P11" s="231"/>
      <c r="Q11"/>
    </row>
    <row r="12" spans="1:17" x14ac:dyDescent="0.3">
      <c r="A12" s="12">
        <v>9</v>
      </c>
      <c r="B12" s="41" t="s">
        <v>40</v>
      </c>
      <c r="C12" s="38"/>
      <c r="D12" s="38">
        <v>0</v>
      </c>
      <c r="E12" s="38"/>
      <c r="F12" s="38"/>
      <c r="G12" s="38"/>
      <c r="H12" s="38"/>
      <c r="I12" s="38"/>
      <c r="J12" s="38"/>
      <c r="K12" s="38"/>
      <c r="L12" s="38"/>
      <c r="M12" s="38"/>
      <c r="N12" s="246"/>
      <c r="O12" s="35">
        <f>SUM(Tabla25[[#This Row],[Gener]:[Desembre]])</f>
        <v>0</v>
      </c>
      <c r="P12" s="231"/>
      <c r="Q12"/>
    </row>
    <row r="13" spans="1:17" x14ac:dyDescent="0.3">
      <c r="A13" s="12">
        <v>10</v>
      </c>
      <c r="B13" s="40" t="s">
        <v>41</v>
      </c>
      <c r="C13" s="38"/>
      <c r="D13" s="38">
        <v>0</v>
      </c>
      <c r="E13" s="38"/>
      <c r="F13" s="38"/>
      <c r="G13" s="38"/>
      <c r="H13" s="38"/>
      <c r="I13" s="38"/>
      <c r="J13" s="38"/>
      <c r="K13" s="38"/>
      <c r="L13" s="38"/>
      <c r="M13" s="38"/>
      <c r="N13" s="246"/>
      <c r="O13" s="35">
        <f>SUM(Tabla25[[#This Row],[Gener]:[Desembre]])</f>
        <v>0</v>
      </c>
      <c r="P13" s="231"/>
      <c r="Q13"/>
    </row>
    <row r="14" spans="1:17" x14ac:dyDescent="0.3">
      <c r="A14" s="12">
        <v>11</v>
      </c>
      <c r="B14" s="41" t="s">
        <v>9</v>
      </c>
      <c r="C14" s="38">
        <v>3810</v>
      </c>
      <c r="D14" s="38">
        <v>1900</v>
      </c>
      <c r="E14" s="38"/>
      <c r="F14" s="38"/>
      <c r="G14" s="38"/>
      <c r="H14" s="38"/>
      <c r="I14" s="38"/>
      <c r="J14" s="38"/>
      <c r="K14" s="38"/>
      <c r="L14" s="38"/>
      <c r="M14" s="38"/>
      <c r="N14" s="246"/>
      <c r="O14" s="35">
        <f>SUM(Tabla25[[#This Row],[Gener]:[Desembre]])</f>
        <v>5710</v>
      </c>
      <c r="P14" s="231"/>
      <c r="Q14"/>
    </row>
    <row r="15" spans="1:17" x14ac:dyDescent="0.3">
      <c r="A15" s="12">
        <v>12</v>
      </c>
      <c r="B15" s="41" t="s">
        <v>10</v>
      </c>
      <c r="C15" s="38"/>
      <c r="D15" s="38">
        <v>0</v>
      </c>
      <c r="E15" s="38"/>
      <c r="F15" s="38"/>
      <c r="G15" s="38"/>
      <c r="H15" s="38"/>
      <c r="I15" s="38"/>
      <c r="J15" s="38"/>
      <c r="K15" s="38"/>
      <c r="L15" s="38"/>
      <c r="M15" s="38"/>
      <c r="N15" s="246"/>
      <c r="O15" s="35">
        <f>SUM(Tabla25[[#This Row],[Gener]:[Desembre]])</f>
        <v>0</v>
      </c>
      <c r="P15" s="231"/>
      <c r="Q15"/>
    </row>
    <row r="16" spans="1:17" x14ac:dyDescent="0.3">
      <c r="A16" s="12">
        <v>13</v>
      </c>
      <c r="B16" s="41" t="s">
        <v>42</v>
      </c>
      <c r="C16" s="38"/>
      <c r="D16" s="38">
        <v>0</v>
      </c>
      <c r="E16" s="38"/>
      <c r="F16" s="38"/>
      <c r="G16" s="38"/>
      <c r="H16" s="38"/>
      <c r="I16" s="38"/>
      <c r="J16" s="38"/>
      <c r="K16" s="38"/>
      <c r="L16" s="38"/>
      <c r="M16" s="38"/>
      <c r="N16" s="246"/>
      <c r="O16" s="35">
        <f>SUM(Tabla25[[#This Row],[Gener]:[Desembre]])</f>
        <v>0</v>
      </c>
      <c r="P16" s="231"/>
      <c r="Q16"/>
    </row>
    <row r="17" spans="1:29" x14ac:dyDescent="0.3">
      <c r="A17" s="12">
        <v>14</v>
      </c>
      <c r="B17" s="41" t="s">
        <v>11</v>
      </c>
      <c r="C17" s="38"/>
      <c r="D17" s="38">
        <v>0</v>
      </c>
      <c r="E17" s="38"/>
      <c r="F17" s="38"/>
      <c r="G17" s="38"/>
      <c r="H17" s="38"/>
      <c r="I17" s="38"/>
      <c r="J17" s="38"/>
      <c r="K17" s="38"/>
      <c r="L17" s="38"/>
      <c r="M17" s="38"/>
      <c r="N17" s="246"/>
      <c r="O17" s="35">
        <f>SUM(Tabla25[[#This Row],[Gener]:[Desembre]])</f>
        <v>0</v>
      </c>
      <c r="P17" s="231"/>
      <c r="Q17"/>
    </row>
    <row r="18" spans="1:29" x14ac:dyDescent="0.3">
      <c r="A18" s="12">
        <v>15</v>
      </c>
      <c r="B18" s="41" t="s">
        <v>12</v>
      </c>
      <c r="C18" s="38"/>
      <c r="D18" s="38">
        <v>0</v>
      </c>
      <c r="E18" s="38"/>
      <c r="F18" s="38"/>
      <c r="G18" s="38"/>
      <c r="H18" s="38"/>
      <c r="I18" s="38"/>
      <c r="J18" s="38"/>
      <c r="K18" s="38"/>
      <c r="L18" s="38"/>
      <c r="M18" s="38"/>
      <c r="N18" s="246"/>
      <c r="O18" s="35">
        <f>SUM(Tabla25[[#This Row],[Gener]:[Desembre]])</f>
        <v>0</v>
      </c>
      <c r="P18" s="231"/>
    </row>
    <row r="19" spans="1:29" x14ac:dyDescent="0.3">
      <c r="A19" s="12">
        <v>16</v>
      </c>
      <c r="B19" s="41" t="s">
        <v>13</v>
      </c>
      <c r="C19" s="38"/>
      <c r="D19" s="38" t="s">
        <v>81</v>
      </c>
      <c r="E19" s="38"/>
      <c r="F19" s="38"/>
      <c r="G19" s="38"/>
      <c r="H19" s="38"/>
      <c r="I19" s="38"/>
      <c r="J19" s="38"/>
      <c r="K19" s="38"/>
      <c r="L19" s="38"/>
      <c r="M19" s="38"/>
      <c r="N19" s="246"/>
      <c r="O19" s="35">
        <f>SUM(Tabla25[[#This Row],[Gener]:[Desembre]])</f>
        <v>0</v>
      </c>
      <c r="P19" s="231"/>
    </row>
    <row r="20" spans="1:29" x14ac:dyDescent="0.3">
      <c r="A20" s="12">
        <v>17</v>
      </c>
      <c r="B20" s="41" t="s">
        <v>14</v>
      </c>
      <c r="C20" s="38"/>
      <c r="D20" s="38">
        <v>0</v>
      </c>
      <c r="E20" s="38"/>
      <c r="F20" s="38"/>
      <c r="G20" s="38"/>
      <c r="H20" s="38"/>
      <c r="I20" s="38"/>
      <c r="J20" s="38"/>
      <c r="K20" s="38"/>
      <c r="L20" s="38"/>
      <c r="M20" s="38"/>
      <c r="N20" s="246"/>
      <c r="O20" s="35">
        <f>SUM(Tabla25[[#This Row],[Gener]:[Desembre]])</f>
        <v>0</v>
      </c>
      <c r="P20" s="231"/>
    </row>
    <row r="21" spans="1:29" x14ac:dyDescent="0.3">
      <c r="A21" s="12">
        <v>18</v>
      </c>
      <c r="B21" s="41" t="s">
        <v>15</v>
      </c>
      <c r="C21" s="38">
        <v>24620</v>
      </c>
      <c r="D21" s="38">
        <v>23370</v>
      </c>
      <c r="E21" s="38"/>
      <c r="F21" s="38"/>
      <c r="G21" s="38"/>
      <c r="H21" s="38"/>
      <c r="I21" s="38"/>
      <c r="J21" s="38"/>
      <c r="K21" s="38"/>
      <c r="L21" s="38"/>
      <c r="M21" s="38"/>
      <c r="N21" s="246"/>
      <c r="O21" s="35">
        <f>SUM(Tabla25[[#This Row],[Gener]:[Desembre]])</f>
        <v>47990</v>
      </c>
      <c r="P21" s="231"/>
    </row>
    <row r="22" spans="1:29" x14ac:dyDescent="0.3">
      <c r="A22" s="12">
        <v>19</v>
      </c>
      <c r="B22" s="41" t="s">
        <v>16</v>
      </c>
      <c r="C22" s="38">
        <v>6380</v>
      </c>
      <c r="D22" s="38">
        <v>6320</v>
      </c>
      <c r="E22" s="38"/>
      <c r="F22" s="38"/>
      <c r="G22" s="38"/>
      <c r="H22" s="38"/>
      <c r="I22" s="38"/>
      <c r="J22" s="38"/>
      <c r="K22" s="38"/>
      <c r="L22" s="38"/>
      <c r="M22" s="38"/>
      <c r="N22" s="246"/>
      <c r="O22" s="35">
        <f>SUM(Tabla25[[#This Row],[Gener]:[Desembre]])</f>
        <v>12700</v>
      </c>
      <c r="P22" s="231"/>
    </row>
    <row r="23" spans="1:29" x14ac:dyDescent="0.3">
      <c r="A23" s="12">
        <v>20</v>
      </c>
      <c r="B23" s="41" t="s">
        <v>17</v>
      </c>
      <c r="C23" s="38"/>
      <c r="D23" s="38" t="s">
        <v>81</v>
      </c>
      <c r="E23" s="38"/>
      <c r="F23" s="38"/>
      <c r="G23" s="38"/>
      <c r="H23" s="38"/>
      <c r="I23" s="38"/>
      <c r="J23" s="38"/>
      <c r="K23" s="38"/>
      <c r="L23" s="38"/>
      <c r="M23" s="38"/>
      <c r="N23" s="246"/>
      <c r="O23" s="35">
        <f>SUM(Tabla25[[#This Row],[Gener]:[Desembre]])</f>
        <v>0</v>
      </c>
      <c r="P23" s="231"/>
    </row>
    <row r="24" spans="1:29" x14ac:dyDescent="0.3">
      <c r="A24" s="12">
        <v>21</v>
      </c>
      <c r="B24" s="41" t="s">
        <v>18</v>
      </c>
      <c r="C24" s="38"/>
      <c r="D24" s="38">
        <v>0</v>
      </c>
      <c r="E24" s="38"/>
      <c r="F24" s="38"/>
      <c r="G24" s="38"/>
      <c r="H24" s="38"/>
      <c r="I24" s="38"/>
      <c r="J24" s="38"/>
      <c r="K24" s="38"/>
      <c r="L24" s="38"/>
      <c r="M24" s="38"/>
      <c r="N24" s="246"/>
      <c r="O24" s="35">
        <f>SUM(Tabla25[[#This Row],[Gener]:[Desembre]])</f>
        <v>0</v>
      </c>
      <c r="P24" s="231"/>
    </row>
    <row r="25" spans="1:29" x14ac:dyDescent="0.3">
      <c r="A25" s="12">
        <v>22</v>
      </c>
      <c r="B25" s="41" t="s">
        <v>19</v>
      </c>
      <c r="C25" s="38">
        <v>5780</v>
      </c>
      <c r="D25" s="38">
        <v>5300</v>
      </c>
      <c r="E25" s="38"/>
      <c r="F25" s="38"/>
      <c r="G25" s="38"/>
      <c r="H25" s="38"/>
      <c r="I25" s="38"/>
      <c r="J25" s="38"/>
      <c r="K25" s="38"/>
      <c r="L25" s="38"/>
      <c r="M25" s="38"/>
      <c r="N25" s="246"/>
      <c r="O25" s="35">
        <f>SUM(Tabla25[[#This Row],[Gener]:[Desembre]])</f>
        <v>11080</v>
      </c>
      <c r="P25" s="231"/>
    </row>
    <row r="26" spans="1:29" x14ac:dyDescent="0.3">
      <c r="A26" s="12">
        <v>23</v>
      </c>
      <c r="B26" s="41" t="s">
        <v>43</v>
      </c>
      <c r="C26" s="38"/>
      <c r="D26" s="38">
        <v>0</v>
      </c>
      <c r="E26" s="38"/>
      <c r="F26" s="38"/>
      <c r="G26" s="38"/>
      <c r="H26" s="38"/>
      <c r="I26" s="38"/>
      <c r="J26" s="38"/>
      <c r="K26" s="38"/>
      <c r="L26" s="38"/>
      <c r="M26" s="38"/>
      <c r="N26" s="246"/>
      <c r="O26" s="35">
        <f>SUM(Tabla25[[#This Row],[Gener]:[Desembre]])</f>
        <v>0</v>
      </c>
      <c r="P26" s="231"/>
    </row>
    <row r="27" spans="1:29" x14ac:dyDescent="0.3">
      <c r="A27" s="12">
        <v>24</v>
      </c>
      <c r="B27" s="41" t="s">
        <v>44</v>
      </c>
      <c r="C27" s="38">
        <v>7392.2999999999993</v>
      </c>
      <c r="D27" s="38">
        <v>3832.9</v>
      </c>
      <c r="E27" s="38"/>
      <c r="F27" s="38"/>
      <c r="G27" s="38"/>
      <c r="H27" s="38"/>
      <c r="I27" s="38"/>
      <c r="J27" s="38"/>
      <c r="K27" s="38"/>
      <c r="L27" s="38"/>
      <c r="M27" s="38"/>
      <c r="N27" s="246"/>
      <c r="O27" s="35">
        <f>SUM(Tabla25[[#This Row],[Gener]:[Desembre]])</f>
        <v>11225.199999999999</v>
      </c>
      <c r="P27" s="231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x14ac:dyDescent="0.3">
      <c r="A28" s="12">
        <v>25</v>
      </c>
      <c r="B28" s="41" t="s">
        <v>20</v>
      </c>
      <c r="C28" s="38"/>
      <c r="D28" s="38">
        <v>0</v>
      </c>
      <c r="E28" s="38"/>
      <c r="F28" s="38"/>
      <c r="G28" s="38"/>
      <c r="H28" s="38"/>
      <c r="I28" s="38"/>
      <c r="J28" s="38"/>
      <c r="K28" s="38"/>
      <c r="L28" s="38"/>
      <c r="M28" s="38"/>
      <c r="N28" s="246"/>
      <c r="O28" s="35">
        <f>SUM(Tabla25[[#This Row],[Gener]:[Desembre]])</f>
        <v>0</v>
      </c>
      <c r="P28" s="231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x14ac:dyDescent="0.3">
      <c r="A29" s="12">
        <v>26</v>
      </c>
      <c r="B29" s="41" t="s">
        <v>45</v>
      </c>
      <c r="C29" s="38">
        <v>2351.9000000000005</v>
      </c>
      <c r="D29" s="38">
        <v>1647.1999999999998</v>
      </c>
      <c r="E29" s="38"/>
      <c r="F29" s="38"/>
      <c r="G29" s="38"/>
      <c r="H29" s="38"/>
      <c r="I29" s="38"/>
      <c r="J29" s="38"/>
      <c r="K29" s="38"/>
      <c r="L29" s="38"/>
      <c r="M29" s="38"/>
      <c r="N29" s="246"/>
      <c r="O29" s="35">
        <f>SUM(Tabla25[[#This Row],[Gener]:[Desembre]])</f>
        <v>3999.1000000000004</v>
      </c>
      <c r="P29" s="231"/>
    </row>
    <row r="30" spans="1:29" x14ac:dyDescent="0.3">
      <c r="A30" s="12">
        <v>27</v>
      </c>
      <c r="B30" s="41" t="s">
        <v>46</v>
      </c>
      <c r="C30" s="38"/>
      <c r="D30" s="38">
        <v>0</v>
      </c>
      <c r="E30" s="38"/>
      <c r="F30" s="38"/>
      <c r="G30" s="38"/>
      <c r="H30" s="38"/>
      <c r="I30" s="38"/>
      <c r="J30" s="38"/>
      <c r="K30" s="38"/>
      <c r="L30" s="38"/>
      <c r="M30" s="38"/>
      <c r="N30" s="246"/>
      <c r="O30" s="35">
        <f>SUM(Tabla25[[#This Row],[Gener]:[Desembre]])</f>
        <v>0</v>
      </c>
      <c r="P30" s="231"/>
    </row>
    <row r="31" spans="1:29" x14ac:dyDescent="0.3">
      <c r="A31" s="12">
        <v>28</v>
      </c>
      <c r="B31" s="41" t="s">
        <v>47</v>
      </c>
      <c r="C31" s="38"/>
      <c r="D31" s="38">
        <v>0</v>
      </c>
      <c r="E31" s="38"/>
      <c r="F31" s="38"/>
      <c r="G31" s="38"/>
      <c r="H31" s="38"/>
      <c r="I31" s="38"/>
      <c r="J31" s="38"/>
      <c r="K31" s="38"/>
      <c r="L31" s="38"/>
      <c r="M31" s="38"/>
      <c r="N31" s="246"/>
      <c r="O31" s="35">
        <f>SUM(Tabla25[[#This Row],[Gener]:[Desembre]])</f>
        <v>0</v>
      </c>
      <c r="P31" s="231"/>
    </row>
    <row r="32" spans="1:29" x14ac:dyDescent="0.3">
      <c r="A32" s="12">
        <v>29</v>
      </c>
      <c r="B32" s="41" t="s">
        <v>48</v>
      </c>
      <c r="C32" s="38"/>
      <c r="D32" s="38">
        <v>0</v>
      </c>
      <c r="E32" s="38"/>
      <c r="F32" s="38"/>
      <c r="G32" s="38"/>
      <c r="H32" s="38"/>
      <c r="I32" s="38"/>
      <c r="J32" s="38"/>
      <c r="K32" s="38"/>
      <c r="L32" s="38"/>
      <c r="M32" s="38"/>
      <c r="N32" s="246"/>
      <c r="O32" s="35">
        <f>SUM(Tabla25[[#This Row],[Gener]:[Desembre]])</f>
        <v>0</v>
      </c>
      <c r="P32" s="231"/>
    </row>
    <row r="33" spans="1:19" x14ac:dyDescent="0.3">
      <c r="A33" s="12">
        <v>30</v>
      </c>
      <c r="B33" s="41" t="s">
        <v>50</v>
      </c>
      <c r="C33" s="38">
        <v>2670</v>
      </c>
      <c r="D33" s="38">
        <v>2070</v>
      </c>
      <c r="E33" s="38"/>
      <c r="F33" s="38"/>
      <c r="G33" s="38"/>
      <c r="H33" s="38"/>
      <c r="I33" s="38"/>
      <c r="J33" s="38"/>
      <c r="K33" s="38"/>
      <c r="L33" s="38"/>
      <c r="M33" s="38"/>
      <c r="N33" s="246"/>
      <c r="O33" s="35">
        <f>SUM(Tabla25[[#This Row],[Gener]:[Desembre]])</f>
        <v>4740</v>
      </c>
      <c r="P33" s="231"/>
    </row>
    <row r="34" spans="1:19" x14ac:dyDescent="0.3">
      <c r="A34" s="12">
        <v>31</v>
      </c>
      <c r="B34" s="41" t="s">
        <v>51</v>
      </c>
      <c r="C34" s="38"/>
      <c r="D34" s="38">
        <v>0</v>
      </c>
      <c r="E34" s="38"/>
      <c r="F34" s="38"/>
      <c r="G34" s="38"/>
      <c r="H34" s="38"/>
      <c r="I34" s="38"/>
      <c r="J34" s="38"/>
      <c r="K34" s="38"/>
      <c r="L34" s="38"/>
      <c r="M34" s="38"/>
      <c r="N34" s="246"/>
      <c r="O34" s="35">
        <f>SUM(Tabla25[[#This Row],[Gener]:[Desembre]])</f>
        <v>0</v>
      </c>
      <c r="P34" s="231"/>
    </row>
    <row r="35" spans="1:19" x14ac:dyDescent="0.3">
      <c r="A35" s="12">
        <v>32</v>
      </c>
      <c r="B35" s="41" t="s">
        <v>52</v>
      </c>
      <c r="C35" s="38">
        <v>3170</v>
      </c>
      <c r="D35" s="38">
        <v>2860</v>
      </c>
      <c r="E35" s="38"/>
      <c r="F35" s="38"/>
      <c r="G35" s="38"/>
      <c r="H35" s="38"/>
      <c r="I35" s="38"/>
      <c r="J35" s="38"/>
      <c r="K35" s="38"/>
      <c r="L35" s="38"/>
      <c r="M35" s="38"/>
      <c r="N35" s="246"/>
      <c r="O35" s="35">
        <f>SUM(Tabla25[[#This Row],[Gener]:[Desembre]])</f>
        <v>6030</v>
      </c>
      <c r="P35" s="231"/>
    </row>
    <row r="36" spans="1:19" x14ac:dyDescent="0.3">
      <c r="A36" s="12">
        <v>33</v>
      </c>
      <c r="B36" s="41" t="s">
        <v>21</v>
      </c>
      <c r="C36" s="38"/>
      <c r="D36" s="38">
        <v>0</v>
      </c>
      <c r="E36" s="38"/>
      <c r="F36" s="38"/>
      <c r="G36" s="38"/>
      <c r="H36" s="38"/>
      <c r="I36" s="38"/>
      <c r="J36" s="38"/>
      <c r="K36" s="38"/>
      <c r="L36" s="38"/>
      <c r="M36" s="38"/>
      <c r="N36" s="246"/>
      <c r="O36" s="35">
        <f>SUM(Tabla25[[#This Row],[Gener]:[Desembre]])</f>
        <v>0</v>
      </c>
      <c r="P36" s="231"/>
    </row>
    <row r="37" spans="1:19" x14ac:dyDescent="0.3">
      <c r="A37" s="12">
        <v>34</v>
      </c>
      <c r="B37" s="41" t="s">
        <v>22</v>
      </c>
      <c r="C37" s="38"/>
      <c r="D37" s="38">
        <v>0</v>
      </c>
      <c r="E37" s="38"/>
      <c r="F37" s="38"/>
      <c r="G37" s="38"/>
      <c r="H37" s="38"/>
      <c r="I37" s="38"/>
      <c r="J37" s="38"/>
      <c r="K37" s="38"/>
      <c r="L37" s="38"/>
      <c r="M37" s="38"/>
      <c r="N37" s="246"/>
      <c r="O37" s="35">
        <f>SUM(Tabla25[[#This Row],[Gener]:[Desembre]])</f>
        <v>0</v>
      </c>
      <c r="P37" s="231"/>
    </row>
    <row r="38" spans="1:19" x14ac:dyDescent="0.3">
      <c r="A38" s="12">
        <v>35</v>
      </c>
      <c r="B38" s="41" t="s">
        <v>23</v>
      </c>
      <c r="C38" s="38"/>
      <c r="D38" s="38">
        <v>0</v>
      </c>
      <c r="E38" s="38"/>
      <c r="F38" s="38"/>
      <c r="G38" s="38"/>
      <c r="H38" s="38"/>
      <c r="I38" s="38"/>
      <c r="J38" s="38"/>
      <c r="K38" s="38"/>
      <c r="L38" s="38"/>
      <c r="M38" s="38"/>
      <c r="N38" s="246"/>
      <c r="O38" s="35">
        <f>SUM(Tabla25[[#This Row],[Gener]:[Desembre]])</f>
        <v>0</v>
      </c>
      <c r="P38" s="231"/>
    </row>
    <row r="39" spans="1:19" x14ac:dyDescent="0.3">
      <c r="A39" s="12">
        <v>36</v>
      </c>
      <c r="B39" s="41" t="s">
        <v>24</v>
      </c>
      <c r="C39" s="38"/>
      <c r="D39" s="38">
        <v>0</v>
      </c>
      <c r="E39" s="38"/>
      <c r="F39" s="38"/>
      <c r="G39" s="38"/>
      <c r="H39" s="38"/>
      <c r="I39" s="38"/>
      <c r="J39" s="38"/>
      <c r="K39" s="38"/>
      <c r="L39" s="38"/>
      <c r="M39" s="38"/>
      <c r="N39" s="246"/>
      <c r="O39" s="35">
        <f>SUM(Tabla25[[#This Row],[Gener]:[Desembre]])</f>
        <v>0</v>
      </c>
      <c r="P39" s="231"/>
    </row>
    <row r="40" spans="1:19" x14ac:dyDescent="0.3">
      <c r="A40" s="12">
        <v>37</v>
      </c>
      <c r="B40" s="41" t="s">
        <v>25</v>
      </c>
      <c r="C40" s="38"/>
      <c r="D40" s="38">
        <v>0</v>
      </c>
      <c r="E40" s="38"/>
      <c r="F40" s="38"/>
      <c r="G40" s="38"/>
      <c r="H40" s="38"/>
      <c r="I40" s="38"/>
      <c r="J40" s="38"/>
      <c r="K40" s="38"/>
      <c r="L40" s="38"/>
      <c r="M40" s="38"/>
      <c r="N40" s="246"/>
      <c r="O40" s="35">
        <f>SUM(Tabla25[[#This Row],[Gener]:[Desembre]])</f>
        <v>0</v>
      </c>
      <c r="P40" s="231"/>
    </row>
    <row r="41" spans="1:19" x14ac:dyDescent="0.3">
      <c r="A41" s="12">
        <v>38</v>
      </c>
      <c r="B41" s="41" t="s">
        <v>5</v>
      </c>
      <c r="C41" s="38"/>
      <c r="D41" s="38">
        <v>0</v>
      </c>
      <c r="E41" s="38"/>
      <c r="F41" s="38"/>
      <c r="G41" s="38"/>
      <c r="H41" s="38"/>
      <c r="I41" s="38"/>
      <c r="J41" s="38"/>
      <c r="K41" s="38"/>
      <c r="L41" s="38"/>
      <c r="M41" s="38"/>
      <c r="N41" s="246"/>
      <c r="O41" s="35">
        <f>SUM(Tabla25[[#This Row],[Gener]:[Desembre]])</f>
        <v>0</v>
      </c>
      <c r="P41" s="231"/>
    </row>
    <row r="42" spans="1:19" x14ac:dyDescent="0.3">
      <c r="A42" s="12">
        <v>39</v>
      </c>
      <c r="B42" s="41" t="s">
        <v>6</v>
      </c>
      <c r="C42" s="38">
        <v>2724</v>
      </c>
      <c r="D42" s="38">
        <v>1810.0281600000001</v>
      </c>
      <c r="E42" s="38"/>
      <c r="F42" s="38"/>
      <c r="G42" s="38"/>
      <c r="H42" s="38"/>
      <c r="I42" s="38"/>
      <c r="J42" s="38"/>
      <c r="K42" s="38"/>
      <c r="L42" s="38"/>
      <c r="M42" s="38"/>
      <c r="N42" s="246"/>
      <c r="O42" s="35">
        <f>SUM(Tabla25[[#This Row],[Gener]:[Desembre]])</f>
        <v>4534.0281599999998</v>
      </c>
      <c r="P42" s="231"/>
    </row>
    <row r="43" spans="1:19" x14ac:dyDescent="0.3">
      <c r="A43" s="12">
        <v>40</v>
      </c>
      <c r="B43" s="41" t="s">
        <v>8</v>
      </c>
      <c r="C43" s="38"/>
      <c r="D43" s="38">
        <v>0</v>
      </c>
      <c r="E43" s="38"/>
      <c r="F43" s="38"/>
      <c r="G43" s="38"/>
      <c r="H43" s="38"/>
      <c r="I43" s="38"/>
      <c r="J43" s="38"/>
      <c r="K43" s="38"/>
      <c r="L43" s="38"/>
      <c r="M43" s="38"/>
      <c r="N43" s="246"/>
      <c r="O43" s="35">
        <f>SUM(Tabla25[[#This Row],[Gener]:[Desembre]])</f>
        <v>0</v>
      </c>
      <c r="P43" s="231"/>
    </row>
    <row r="44" spans="1:19" ht="15" thickBot="1" x14ac:dyDescent="0.35">
      <c r="A44" s="72">
        <v>41</v>
      </c>
      <c r="B44" s="42" t="s">
        <v>49</v>
      </c>
      <c r="C44" s="38"/>
      <c r="D44" s="38" t="s">
        <v>81</v>
      </c>
      <c r="E44" s="38"/>
      <c r="F44" s="38"/>
      <c r="G44" s="38"/>
      <c r="H44" s="38"/>
      <c r="I44" s="38"/>
      <c r="J44" s="38"/>
      <c r="K44" s="38"/>
      <c r="L44" s="38"/>
      <c r="M44" s="38"/>
      <c r="N44" s="246"/>
      <c r="O44" s="35">
        <f>SUM(Tabla25[[#This Row],[Gener]:[Desembre]])</f>
        <v>0</v>
      </c>
    </row>
    <row r="45" spans="1:19" s="4" customFormat="1" ht="15" thickBot="1" x14ac:dyDescent="0.35">
      <c r="A45" s="73"/>
      <c r="B45" s="18" t="s">
        <v>74</v>
      </c>
      <c r="C45" s="37">
        <f t="shared" ref="C45:L45" si="0">SUBTOTAL(109,C5:C44)</f>
        <v>67368.200000000012</v>
      </c>
      <c r="D45" s="6">
        <f t="shared" si="0"/>
        <v>57530.12816</v>
      </c>
      <c r="E45" s="6">
        <f t="shared" si="0"/>
        <v>0</v>
      </c>
      <c r="F45" s="6">
        <f t="shared" si="0"/>
        <v>0</v>
      </c>
      <c r="G45" s="6">
        <f t="shared" si="0"/>
        <v>0</v>
      </c>
      <c r="H45" s="6">
        <f t="shared" si="0"/>
        <v>0</v>
      </c>
      <c r="I45" s="6">
        <f t="shared" si="0"/>
        <v>0</v>
      </c>
      <c r="J45" s="6">
        <f t="shared" si="0"/>
        <v>0</v>
      </c>
      <c r="K45" s="6">
        <f t="shared" si="0"/>
        <v>0</v>
      </c>
      <c r="L45" s="6">
        <f t="shared" si="0"/>
        <v>0</v>
      </c>
      <c r="M45" s="6">
        <f>SUM(M5:M44)</f>
        <v>0</v>
      </c>
      <c r="N45" s="6">
        <f>SUM(N5:N44)</f>
        <v>0</v>
      </c>
      <c r="O45" s="8">
        <f>SUBTOTAL(109,O5:O44)</f>
        <v>124898.32816</v>
      </c>
      <c r="P45" s="171"/>
      <c r="Q45" s="171"/>
      <c r="S45" s="171"/>
    </row>
    <row r="46" spans="1:19" ht="15" thickBot="1" x14ac:dyDescent="0.35">
      <c r="A46" s="10"/>
      <c r="B46" s="43" t="s">
        <v>70</v>
      </c>
      <c r="C46" s="244">
        <v>89219.199999999997</v>
      </c>
      <c r="D46" s="245">
        <v>92795.1</v>
      </c>
      <c r="E46" s="245">
        <v>94018.9</v>
      </c>
      <c r="F46" s="245">
        <v>90862.7</v>
      </c>
      <c r="G46" s="245">
        <v>101755.6</v>
      </c>
      <c r="H46" s="245">
        <v>102603</v>
      </c>
      <c r="I46" s="245">
        <v>103634</v>
      </c>
      <c r="J46" s="245">
        <v>72281.399999999994</v>
      </c>
      <c r="K46" s="245">
        <v>100316</v>
      </c>
      <c r="L46" s="245">
        <v>109148</v>
      </c>
      <c r="M46" s="245">
        <v>103174.7</v>
      </c>
      <c r="N46" s="245">
        <v>100198</v>
      </c>
      <c r="O46" s="36">
        <f>SUM(Tabla25[[#This Row],[Gener]:[Desembre]])</f>
        <v>1160006.6000000001</v>
      </c>
    </row>
    <row r="47" spans="1:19" ht="15" thickBot="1" x14ac:dyDescent="0.35">
      <c r="A47" s="17"/>
      <c r="B47" s="64" t="s">
        <v>58</v>
      </c>
      <c r="C47" s="66">
        <f>(C45/C46)-1</f>
        <v>-0.24491365087335448</v>
      </c>
      <c r="D47" s="66">
        <f>(D45/D46)-1</f>
        <v>-0.38003053868146064</v>
      </c>
      <c r="E47" s="66">
        <f t="shared" ref="E47:O47" si="1">(E45/E46)-1</f>
        <v>-1</v>
      </c>
      <c r="F47" s="66">
        <f t="shared" si="1"/>
        <v>-1</v>
      </c>
      <c r="G47" s="66">
        <f t="shared" si="1"/>
        <v>-1</v>
      </c>
      <c r="H47" s="66">
        <f t="shared" si="1"/>
        <v>-1</v>
      </c>
      <c r="I47" s="66">
        <f t="shared" si="1"/>
        <v>-1</v>
      </c>
      <c r="J47" s="66">
        <f t="shared" si="1"/>
        <v>-1</v>
      </c>
      <c r="K47" s="66">
        <f t="shared" si="1"/>
        <v>-1</v>
      </c>
      <c r="L47" s="66">
        <f t="shared" si="1"/>
        <v>-1</v>
      </c>
      <c r="M47" s="66">
        <f t="shared" si="1"/>
        <v>-1</v>
      </c>
      <c r="N47" s="226">
        <f t="shared" si="1"/>
        <v>-1</v>
      </c>
      <c r="O47" s="242">
        <f t="shared" si="1"/>
        <v>-0.8923296400554962</v>
      </c>
      <c r="P47" s="16"/>
    </row>
    <row r="48" spans="1:19" x14ac:dyDescent="0.3">
      <c r="B48" s="14" t="s">
        <v>69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5:16" x14ac:dyDescent="0.3">
      <c r="P49" s="16"/>
    </row>
    <row r="50" spans="5:16" x14ac:dyDescent="0.3">
      <c r="E50" s="65"/>
      <c r="H50" s="67"/>
      <c r="P50" s="16"/>
    </row>
    <row r="52" spans="5:16" x14ac:dyDescent="0.3">
      <c r="P52" s="16"/>
    </row>
  </sheetData>
  <sheetProtection sheet="1" objects="1" scenarios="1"/>
  <pageMargins left="0.19685039370078741" right="0.23622047244094491" top="0.39370078740157483" bottom="0.47" header="0.19685039370078741" footer="0.26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0"/>
  <sheetViews>
    <sheetView showZeros="0" zoomScale="90" zoomScaleNormal="90" workbookViewId="0">
      <pane xSplit="2" ySplit="3" topLeftCell="C25" activePane="bottomRight" state="frozen"/>
      <selection activeCell="B45" sqref="B45"/>
      <selection pane="topRight" activeCell="B45" sqref="B45"/>
      <selection pane="bottomLeft" activeCell="B45" sqref="B45"/>
      <selection pane="bottomRight" activeCell="D48" sqref="D48"/>
    </sheetView>
  </sheetViews>
  <sheetFormatPr baseColWidth="10" defaultColWidth="11.44140625" defaultRowHeight="14.4" x14ac:dyDescent="0.3"/>
  <cols>
    <col min="1" max="1" width="5.21875" style="3" customWidth="1"/>
    <col min="2" max="2" width="28" style="3" bestFit="1" customWidth="1"/>
    <col min="3" max="3" width="11.5546875" style="2" customWidth="1"/>
    <col min="4" max="10" width="11.44140625" style="2"/>
    <col min="11" max="11" width="11.44140625" style="2" customWidth="1"/>
    <col min="12" max="12" width="11.44140625" style="2"/>
    <col min="13" max="14" width="11.44140625" style="2" customWidth="1"/>
    <col min="15" max="15" width="11.44140625" style="2"/>
    <col min="16" max="16384" width="11.44140625" style="3"/>
  </cols>
  <sheetData>
    <row r="1" spans="1:28" ht="15.6" x14ac:dyDescent="0.3">
      <c r="B1" s="1" t="s">
        <v>75</v>
      </c>
    </row>
    <row r="2" spans="1:28" ht="15" thickBot="1" x14ac:dyDescent="0.35">
      <c r="C2" s="4" t="s">
        <v>53</v>
      </c>
    </row>
    <row r="3" spans="1:28" ht="15" thickBot="1" x14ac:dyDescent="0.35">
      <c r="A3" s="8" t="s">
        <v>60</v>
      </c>
      <c r="B3" s="18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3" t="s">
        <v>38</v>
      </c>
    </row>
    <row r="4" spans="1:28" x14ac:dyDescent="0.3">
      <c r="A4" s="79">
        <v>1</v>
      </c>
      <c r="B4" s="77" t="s">
        <v>39</v>
      </c>
      <c r="C4" s="47">
        <v>15020.689266662475</v>
      </c>
      <c r="D4" s="44">
        <v>13119.934848955159</v>
      </c>
      <c r="E4" s="9"/>
      <c r="F4" s="9"/>
      <c r="G4" s="10"/>
      <c r="H4" s="10"/>
      <c r="I4" s="9"/>
      <c r="J4" s="9"/>
      <c r="K4" s="9"/>
      <c r="L4" s="10"/>
      <c r="M4" s="10"/>
      <c r="N4" s="259"/>
      <c r="O4" s="259">
        <f>SUM(Tabla3[[#This Row],[Gener]:[Desembre]])</f>
        <v>28140.624115617633</v>
      </c>
      <c r="Q4" s="238"/>
      <c r="R4" s="21"/>
    </row>
    <row r="5" spans="1:28" x14ac:dyDescent="0.3">
      <c r="A5" s="12">
        <v>2</v>
      </c>
      <c r="B5" s="78" t="s">
        <v>0</v>
      </c>
      <c r="C5" s="48">
        <v>13932.485863777494</v>
      </c>
      <c r="D5" s="45">
        <v>12226.636173102173</v>
      </c>
      <c r="E5" s="10"/>
      <c r="F5" s="10"/>
      <c r="G5" s="10"/>
      <c r="H5" s="10"/>
      <c r="I5" s="10"/>
      <c r="J5" s="10"/>
      <c r="K5" s="10"/>
      <c r="L5" s="10"/>
      <c r="M5" s="10"/>
      <c r="N5" s="11"/>
      <c r="O5" s="11">
        <f>SUM(Tabla3[[#This Row],[Gener]:[Desembre]])</f>
        <v>26159.122036879668</v>
      </c>
      <c r="Q5" s="238"/>
      <c r="R5" s="21"/>
    </row>
    <row r="6" spans="1:28" x14ac:dyDescent="0.3">
      <c r="A6" s="12">
        <v>3</v>
      </c>
      <c r="B6" s="78" t="s">
        <v>1</v>
      </c>
      <c r="C6" s="48">
        <v>62891.843637725979</v>
      </c>
      <c r="D6" s="45">
        <v>53500.783080606183</v>
      </c>
      <c r="E6" s="10"/>
      <c r="F6" s="10"/>
      <c r="G6" s="10"/>
      <c r="H6" s="10"/>
      <c r="I6" s="10"/>
      <c r="J6" s="10"/>
      <c r="K6" s="10"/>
      <c r="L6" s="10"/>
      <c r="M6" s="10"/>
      <c r="N6" s="11"/>
      <c r="O6" s="11">
        <f>SUM(Tabla3[[#This Row],[Gener]:[Desembre]])</f>
        <v>116392.62671833216</v>
      </c>
      <c r="Q6" s="238"/>
      <c r="R6" s="21"/>
    </row>
    <row r="7" spans="1:28" x14ac:dyDescent="0.3">
      <c r="A7" s="12">
        <v>4</v>
      </c>
      <c r="B7" s="78" t="s">
        <v>2</v>
      </c>
      <c r="C7" s="48">
        <v>1400.5714285714284</v>
      </c>
      <c r="D7" s="45">
        <v>1419.0350877192982</v>
      </c>
      <c r="E7" s="10"/>
      <c r="F7" s="10"/>
      <c r="G7" s="10"/>
      <c r="H7" s="10"/>
      <c r="I7" s="10"/>
      <c r="J7" s="10"/>
      <c r="K7" s="10"/>
      <c r="L7" s="10"/>
      <c r="M7" s="10"/>
      <c r="N7" s="11"/>
      <c r="O7" s="11">
        <f>SUM(Tabla3[[#This Row],[Gener]:[Desembre]])</f>
        <v>2819.6065162907266</v>
      </c>
      <c r="Q7" s="238"/>
      <c r="R7" s="21"/>
    </row>
    <row r="8" spans="1:28" x14ac:dyDescent="0.3">
      <c r="A8" s="12">
        <v>5</v>
      </c>
      <c r="B8" s="78" t="s">
        <v>3</v>
      </c>
      <c r="C8" s="48">
        <v>21900</v>
      </c>
      <c r="D8" s="45">
        <v>20340</v>
      </c>
      <c r="E8" s="10"/>
      <c r="F8" s="10"/>
      <c r="G8" s="10"/>
      <c r="H8" s="10"/>
      <c r="I8" s="10"/>
      <c r="J8" s="10"/>
      <c r="K8" s="10"/>
      <c r="L8" s="10"/>
      <c r="M8" s="10"/>
      <c r="N8" s="11"/>
      <c r="O8" s="11">
        <f>SUM(Tabla3[[#This Row],[Gener]:[Desembre]])</f>
        <v>42240</v>
      </c>
      <c r="Q8" s="238"/>
      <c r="R8" s="21"/>
    </row>
    <row r="9" spans="1:28" x14ac:dyDescent="0.3">
      <c r="A9" s="12">
        <v>6</v>
      </c>
      <c r="B9" s="78" t="s">
        <v>4</v>
      </c>
      <c r="C9" s="48">
        <v>53940</v>
      </c>
      <c r="D9" s="45">
        <v>47960</v>
      </c>
      <c r="E9" s="10"/>
      <c r="F9" s="10"/>
      <c r="G9" s="10"/>
      <c r="H9" s="10"/>
      <c r="I9" s="10"/>
      <c r="J9" s="10"/>
      <c r="K9" s="10"/>
      <c r="L9" s="10"/>
      <c r="M9" s="10"/>
      <c r="N9" s="11"/>
      <c r="O9" s="11">
        <f>SUM(Tabla3[[#This Row],[Gener]:[Desembre]])</f>
        <v>101900</v>
      </c>
      <c r="Q9" s="238"/>
      <c r="R9" s="21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x14ac:dyDescent="0.3">
      <c r="A10" s="12">
        <v>8</v>
      </c>
      <c r="B10" s="78" t="s">
        <v>7</v>
      </c>
      <c r="C10" s="48">
        <v>2484</v>
      </c>
      <c r="D10" s="45">
        <v>2607.219298245614</v>
      </c>
      <c r="E10" s="74"/>
      <c r="F10" s="74"/>
      <c r="G10" s="10"/>
      <c r="H10" s="10"/>
      <c r="I10" s="74"/>
      <c r="J10" s="74"/>
      <c r="K10" s="74"/>
      <c r="L10" s="10"/>
      <c r="M10" s="10"/>
      <c r="N10" s="260"/>
      <c r="O10" s="260">
        <f>SUM(Tabla3[[#This Row],[Gener]:[Desembre]])</f>
        <v>5091.2192982456145</v>
      </c>
      <c r="Q10" s="238"/>
      <c r="R10" s="21"/>
    </row>
    <row r="11" spans="1:28" x14ac:dyDescent="0.3">
      <c r="A11" s="12">
        <v>9</v>
      </c>
      <c r="B11" s="78" t="s">
        <v>40</v>
      </c>
      <c r="C11" s="48"/>
      <c r="D11" s="45" t="s">
        <v>81</v>
      </c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>
        <f>SUM(Tabla3[[#This Row],[Gener]:[Desembre]])</f>
        <v>0</v>
      </c>
      <c r="Q11" s="238"/>
      <c r="R11" s="21"/>
    </row>
    <row r="12" spans="1:28" x14ac:dyDescent="0.3">
      <c r="A12" s="12">
        <v>10</v>
      </c>
      <c r="B12" s="78" t="s">
        <v>41</v>
      </c>
      <c r="C12" s="48"/>
      <c r="D12" s="45" t="s">
        <v>81</v>
      </c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1">
        <f>SUM(Tabla3[[#This Row],[Gener]:[Desembre]])</f>
        <v>0</v>
      </c>
      <c r="Q12" s="238"/>
      <c r="R12" s="21"/>
    </row>
    <row r="13" spans="1:28" x14ac:dyDescent="0.3">
      <c r="A13" s="12">
        <v>11</v>
      </c>
      <c r="B13" s="78" t="s">
        <v>9</v>
      </c>
      <c r="C13" s="48">
        <v>101337.1723762926</v>
      </c>
      <c r="D13" s="45">
        <v>102272.72690778736</v>
      </c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1">
        <f>SUM(Tabla3[[#This Row],[Gener]:[Desembre]])</f>
        <v>203609.89928407996</v>
      </c>
      <c r="Q13" s="238"/>
      <c r="R13" s="21"/>
    </row>
    <row r="14" spans="1:28" x14ac:dyDescent="0.3">
      <c r="A14" s="12">
        <v>12</v>
      </c>
      <c r="B14" s="78" t="s">
        <v>10</v>
      </c>
      <c r="C14" s="48">
        <v>4472.0720720720719</v>
      </c>
      <c r="D14" s="45">
        <v>4670.9935897435898</v>
      </c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1">
        <f>SUM(Tabla3[[#This Row],[Gener]:[Desembre]])</f>
        <v>9143.0656618156609</v>
      </c>
      <c r="Q14" s="238"/>
      <c r="R14" s="21"/>
    </row>
    <row r="15" spans="1:28" x14ac:dyDescent="0.3">
      <c r="A15" s="12">
        <v>13</v>
      </c>
      <c r="B15" s="78" t="s">
        <v>42</v>
      </c>
      <c r="C15" s="48">
        <v>19968.592910848551</v>
      </c>
      <c r="D15" s="45">
        <v>20155.287112523216</v>
      </c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>
        <f>SUM(Tabla3[[#This Row],[Gener]:[Desembre]])</f>
        <v>40123.880023371763</v>
      </c>
      <c r="Q15" s="238"/>
      <c r="R15" s="21"/>
    </row>
    <row r="16" spans="1:28" x14ac:dyDescent="0.3">
      <c r="A16" s="12">
        <v>14</v>
      </c>
      <c r="B16" s="78" t="s">
        <v>11</v>
      </c>
      <c r="C16" s="48"/>
      <c r="D16" s="45" t="s">
        <v>81</v>
      </c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>
        <f>SUM(Tabla3[[#This Row],[Gener]:[Desembre]])</f>
        <v>0</v>
      </c>
      <c r="Q16" s="238"/>
      <c r="R16" s="21"/>
    </row>
    <row r="17" spans="1:18" x14ac:dyDescent="0.3">
      <c r="A17" s="12">
        <v>15</v>
      </c>
      <c r="B17" s="78" t="s">
        <v>12</v>
      </c>
      <c r="C17" s="48">
        <v>32280</v>
      </c>
      <c r="D17" s="45">
        <v>23418.73684210526</v>
      </c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>
        <f>SUM(Tabla3[[#This Row],[Gener]:[Desembre]])</f>
        <v>55698.73684210526</v>
      </c>
      <c r="Q17" s="238"/>
      <c r="R17" s="21"/>
    </row>
    <row r="18" spans="1:18" x14ac:dyDescent="0.3">
      <c r="A18" s="12">
        <v>16</v>
      </c>
      <c r="B18" s="78" t="s">
        <v>13</v>
      </c>
      <c r="C18" s="48"/>
      <c r="D18" s="45" t="s">
        <v>81</v>
      </c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1">
        <f>SUM(Tabla3[[#This Row],[Gener]:[Desembre]])</f>
        <v>0</v>
      </c>
      <c r="Q18" s="238"/>
      <c r="R18" s="21"/>
    </row>
    <row r="19" spans="1:18" x14ac:dyDescent="0.3">
      <c r="A19" s="12">
        <v>17</v>
      </c>
      <c r="B19" s="78" t="s">
        <v>14</v>
      </c>
      <c r="C19" s="48">
        <v>20643.536585365851</v>
      </c>
      <c r="D19" s="45">
        <v>17687.492430785125</v>
      </c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1">
        <f>SUM(Tabla3[[#This Row],[Gener]:[Desembre]])</f>
        <v>38331.029016150977</v>
      </c>
      <c r="Q19" s="238"/>
      <c r="R19" s="21"/>
    </row>
    <row r="20" spans="1:18" x14ac:dyDescent="0.3">
      <c r="A20" s="12">
        <v>18</v>
      </c>
      <c r="B20" s="78" t="s">
        <v>15</v>
      </c>
      <c r="C20" s="48">
        <v>106135.35408046375</v>
      </c>
      <c r="D20" s="45">
        <v>100462.59151193633</v>
      </c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>
        <f>SUM(Tabla3[[#This Row],[Gener]:[Desembre]])</f>
        <v>206597.94559240009</v>
      </c>
      <c r="Q20" s="238"/>
      <c r="R20" s="21"/>
    </row>
    <row r="21" spans="1:18" x14ac:dyDescent="0.3">
      <c r="A21" s="12">
        <v>19</v>
      </c>
      <c r="B21" s="78" t="s">
        <v>16</v>
      </c>
      <c r="C21" s="48">
        <v>35840</v>
      </c>
      <c r="D21" s="45">
        <v>29480</v>
      </c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1">
        <f>SUM(Tabla3[[#This Row],[Gener]:[Desembre]])</f>
        <v>65320</v>
      </c>
      <c r="Q21" s="238"/>
      <c r="R21" s="21"/>
    </row>
    <row r="22" spans="1:18" x14ac:dyDescent="0.3">
      <c r="A22" s="12">
        <v>20</v>
      </c>
      <c r="B22" s="78" t="s">
        <v>17</v>
      </c>
      <c r="C22" s="48"/>
      <c r="D22" s="45" t="s">
        <v>81</v>
      </c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1">
        <f>SUM(Tabla3[[#This Row],[Gener]:[Desembre]])</f>
        <v>0</v>
      </c>
      <c r="Q22" s="238"/>
      <c r="R22" s="21"/>
    </row>
    <row r="23" spans="1:18" x14ac:dyDescent="0.3">
      <c r="A23" s="12">
        <v>21</v>
      </c>
      <c r="B23" s="78" t="s">
        <v>18</v>
      </c>
      <c r="C23" s="48">
        <v>1324.5714285714284</v>
      </c>
      <c r="D23" s="45">
        <v>1190.666666666667</v>
      </c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1">
        <f>SUM(Tabla3[[#This Row],[Gener]:[Desembre]])</f>
        <v>2515.2380952380954</v>
      </c>
      <c r="Q23" s="238"/>
      <c r="R23" s="21"/>
    </row>
    <row r="24" spans="1:18" x14ac:dyDescent="0.3">
      <c r="A24" s="12">
        <v>22</v>
      </c>
      <c r="B24" s="78" t="s">
        <v>19</v>
      </c>
      <c r="C24" s="48">
        <v>29443.391863691861</v>
      </c>
      <c r="D24" s="45">
        <v>27693.205512956734</v>
      </c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1">
        <f>SUM(Tabla3[[#This Row],[Gener]:[Desembre]])</f>
        <v>57136.597376648599</v>
      </c>
      <c r="Q24" s="238"/>
      <c r="R24" s="21"/>
    </row>
    <row r="25" spans="1:18" x14ac:dyDescent="0.3">
      <c r="A25" s="12">
        <v>23</v>
      </c>
      <c r="B25" s="78" t="s">
        <v>43</v>
      </c>
      <c r="C25" s="48">
        <v>18188.371382099809</v>
      </c>
      <c r="D25" s="45">
        <v>16485.014820672546</v>
      </c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1">
        <f>SUM(Tabla3[[#This Row],[Gener]:[Desembre]])</f>
        <v>34673.386202772352</v>
      </c>
      <c r="Q25" s="238"/>
      <c r="R25" s="21"/>
    </row>
    <row r="26" spans="1:18" x14ac:dyDescent="0.3">
      <c r="A26" s="12">
        <v>24</v>
      </c>
      <c r="B26" s="78" t="s">
        <v>44</v>
      </c>
      <c r="C26" s="48">
        <v>23027.895398655644</v>
      </c>
      <c r="D26" s="45">
        <v>20370.71899405757</v>
      </c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1">
        <f>SUM(Tabla3[[#This Row],[Gener]:[Desembre]])</f>
        <v>43398.614392713214</v>
      </c>
      <c r="Q26" s="238"/>
      <c r="R26" s="21"/>
    </row>
    <row r="27" spans="1:18" x14ac:dyDescent="0.3">
      <c r="A27" s="12">
        <v>25</v>
      </c>
      <c r="B27" s="78" t="s">
        <v>20</v>
      </c>
      <c r="C27" s="48">
        <v>36693.263427109974</v>
      </c>
      <c r="D27" s="45">
        <v>33351.929791033101</v>
      </c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1">
        <f>SUM(Tabla3[[#This Row],[Gener]:[Desembre]])</f>
        <v>70045.193218143075</v>
      </c>
      <c r="Q27" s="238"/>
      <c r="R27" s="21"/>
    </row>
    <row r="28" spans="1:18" x14ac:dyDescent="0.3">
      <c r="A28" s="12">
        <v>26</v>
      </c>
      <c r="B28" s="78" t="s">
        <v>45</v>
      </c>
      <c r="C28" s="48">
        <v>9760</v>
      </c>
      <c r="D28" s="45">
        <v>8760</v>
      </c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1">
        <f>SUM(Tabla3[[#This Row],[Gener]:[Desembre]])</f>
        <v>18520</v>
      </c>
      <c r="Q28" s="238"/>
      <c r="R28" s="21"/>
    </row>
    <row r="29" spans="1:18" x14ac:dyDescent="0.3">
      <c r="A29" s="12">
        <v>27</v>
      </c>
      <c r="B29" s="78" t="s">
        <v>46</v>
      </c>
      <c r="C29" s="48"/>
      <c r="D29" s="45" t="s">
        <v>81</v>
      </c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1">
        <f>SUM(Tabla3[[#This Row],[Gener]:[Desembre]])</f>
        <v>0</v>
      </c>
      <c r="Q29" s="238"/>
      <c r="R29" s="21"/>
    </row>
    <row r="30" spans="1:18" x14ac:dyDescent="0.3">
      <c r="A30" s="12">
        <v>28</v>
      </c>
      <c r="B30" s="78" t="s">
        <v>47</v>
      </c>
      <c r="C30" s="48">
        <v>13100</v>
      </c>
      <c r="D30" s="45">
        <v>12180</v>
      </c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1">
        <f>SUM(Tabla3[[#This Row],[Gener]:[Desembre]])</f>
        <v>25280</v>
      </c>
      <c r="Q30" s="238"/>
      <c r="R30" s="21"/>
    </row>
    <row r="31" spans="1:18" x14ac:dyDescent="0.3">
      <c r="A31" s="12">
        <v>29</v>
      </c>
      <c r="B31" s="78" t="s">
        <v>48</v>
      </c>
      <c r="C31" s="48">
        <v>21270.857142857141</v>
      </c>
      <c r="D31" s="45">
        <v>16209.771929824561</v>
      </c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1">
        <f>SUM(Tabla3[[#This Row],[Gener]:[Desembre]])</f>
        <v>37480.629072681702</v>
      </c>
      <c r="Q31" s="238"/>
      <c r="R31" s="21"/>
    </row>
    <row r="32" spans="1:18" x14ac:dyDescent="0.3">
      <c r="A32" s="12">
        <v>30</v>
      </c>
      <c r="B32" s="78" t="s">
        <v>50</v>
      </c>
      <c r="C32" s="48">
        <v>25460</v>
      </c>
      <c r="D32" s="45">
        <v>23020</v>
      </c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1">
        <f>SUM(Tabla3[[#This Row],[Gener]:[Desembre]])</f>
        <v>48480</v>
      </c>
      <c r="Q32" s="238"/>
      <c r="R32" s="21"/>
    </row>
    <row r="33" spans="1:18" x14ac:dyDescent="0.3">
      <c r="A33" s="12">
        <v>31</v>
      </c>
      <c r="B33" s="78" t="s">
        <v>51</v>
      </c>
      <c r="C33" s="48">
        <v>4255.3532320541171</v>
      </c>
      <c r="D33" s="45">
        <v>2804.453154418266</v>
      </c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1">
        <f>SUM(Tabla3[[#This Row],[Gener]:[Desembre]])</f>
        <v>7059.8063864723827</v>
      </c>
      <c r="Q33" s="238"/>
      <c r="R33" s="21"/>
    </row>
    <row r="34" spans="1:18" x14ac:dyDescent="0.3">
      <c r="A34" s="12">
        <v>32</v>
      </c>
      <c r="B34" s="78" t="s">
        <v>52</v>
      </c>
      <c r="C34" s="48">
        <v>36955</v>
      </c>
      <c r="D34" s="45">
        <v>33878.274236523874</v>
      </c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1">
        <f>SUM(Tabla3[[#This Row],[Gener]:[Desembre]])</f>
        <v>70833.274236523866</v>
      </c>
      <c r="Q34" s="238"/>
      <c r="R34" s="21"/>
    </row>
    <row r="35" spans="1:18" x14ac:dyDescent="0.3">
      <c r="A35" s="12">
        <v>33</v>
      </c>
      <c r="B35" s="78" t="s">
        <v>21</v>
      </c>
      <c r="C35" s="48"/>
      <c r="D35" s="45" t="s">
        <v>81</v>
      </c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1">
        <f>SUM(Tabla3[[#This Row],[Gener]:[Desembre]])</f>
        <v>0</v>
      </c>
      <c r="Q35" s="238"/>
      <c r="R35" s="21"/>
    </row>
    <row r="36" spans="1:18" x14ac:dyDescent="0.3">
      <c r="A36" s="12">
        <v>34</v>
      </c>
      <c r="B36" s="78" t="s">
        <v>22</v>
      </c>
      <c r="C36" s="48">
        <v>8286.7533198972524</v>
      </c>
      <c r="D36" s="45">
        <v>10671.028151774786</v>
      </c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1">
        <f>SUM(Tabla3[[#This Row],[Gener]:[Desembre]])</f>
        <v>18957.781471672039</v>
      </c>
      <c r="Q36" s="238"/>
      <c r="R36" s="21"/>
    </row>
    <row r="37" spans="1:18" x14ac:dyDescent="0.3">
      <c r="A37" s="12">
        <v>35</v>
      </c>
      <c r="B37" s="78" t="s">
        <v>23</v>
      </c>
      <c r="C37" s="48">
        <v>6137.8677063847699</v>
      </c>
      <c r="D37" s="45">
        <v>6533.8417922623912</v>
      </c>
      <c r="E37" s="10"/>
      <c r="F37" s="10"/>
      <c r="G37" s="10"/>
      <c r="H37" s="10"/>
      <c r="I37" s="10"/>
      <c r="J37" s="10"/>
      <c r="K37" s="10"/>
      <c r="L37" s="10"/>
      <c r="M37" s="10"/>
      <c r="N37" s="11"/>
      <c r="O37" s="11">
        <f>SUM(Tabla3[[#This Row],[Gener]:[Desembre]])</f>
        <v>12671.70949864716</v>
      </c>
      <c r="Q37" s="238"/>
      <c r="R37" s="21"/>
    </row>
    <row r="38" spans="1:18" x14ac:dyDescent="0.3">
      <c r="A38" s="12">
        <v>36</v>
      </c>
      <c r="B38" s="78" t="s">
        <v>24</v>
      </c>
      <c r="C38" s="48">
        <v>1127.9279279279281</v>
      </c>
      <c r="D38" s="45">
        <v>2519.0064102564102</v>
      </c>
      <c r="E38" s="10"/>
      <c r="F38" s="10"/>
      <c r="G38" s="10"/>
      <c r="H38" s="10"/>
      <c r="I38" s="10"/>
      <c r="J38" s="10"/>
      <c r="K38" s="10"/>
      <c r="L38" s="10"/>
      <c r="M38" s="10"/>
      <c r="N38" s="11"/>
      <c r="O38" s="11">
        <f>SUM(Tabla3[[#This Row],[Gener]:[Desembre]])</f>
        <v>3646.9343381843382</v>
      </c>
      <c r="Q38" s="238"/>
      <c r="R38" s="21"/>
    </row>
    <row r="39" spans="1:18" x14ac:dyDescent="0.3">
      <c r="A39" s="12">
        <v>37</v>
      </c>
      <c r="B39" s="78" t="s">
        <v>25</v>
      </c>
      <c r="C39" s="48">
        <v>17880</v>
      </c>
      <c r="D39" s="45">
        <v>16040</v>
      </c>
      <c r="E39" s="10"/>
      <c r="F39" s="10"/>
      <c r="G39" s="10"/>
      <c r="H39" s="10"/>
      <c r="I39" s="10"/>
      <c r="J39" s="10"/>
      <c r="K39" s="10"/>
      <c r="L39" s="10"/>
      <c r="M39" s="10"/>
      <c r="N39" s="11"/>
      <c r="O39" s="11">
        <f>SUM(Tabla3[[#This Row],[Gener]:[Desembre]])</f>
        <v>33920</v>
      </c>
      <c r="Q39" s="238"/>
      <c r="R39" s="21"/>
    </row>
    <row r="40" spans="1:18" x14ac:dyDescent="0.3">
      <c r="A40" s="12">
        <v>38</v>
      </c>
      <c r="B40" s="78" t="s">
        <v>5</v>
      </c>
      <c r="C40" s="48">
        <v>2140.1850484466122</v>
      </c>
      <c r="D40" s="45">
        <v>2176.2259023789993</v>
      </c>
      <c r="E40" s="10"/>
      <c r="F40" s="10"/>
      <c r="G40" s="10"/>
      <c r="H40" s="10"/>
      <c r="I40" s="10"/>
      <c r="J40" s="10"/>
      <c r="K40" s="10"/>
      <c r="L40" s="10"/>
      <c r="M40" s="10"/>
      <c r="N40" s="11"/>
      <c r="O40" s="11">
        <f>SUM(Tabla3[[#This Row],[Gener]:[Desembre]])</f>
        <v>4316.4109508256115</v>
      </c>
      <c r="Q40" s="238"/>
      <c r="R40" s="21"/>
    </row>
    <row r="41" spans="1:18" x14ac:dyDescent="0.3">
      <c r="A41" s="12">
        <v>39</v>
      </c>
      <c r="B41" s="78" t="s">
        <v>6</v>
      </c>
      <c r="C41" s="48">
        <v>10360</v>
      </c>
      <c r="D41" s="45">
        <v>9120</v>
      </c>
      <c r="E41" s="10"/>
      <c r="F41" s="10"/>
      <c r="G41" s="10"/>
      <c r="H41" s="10"/>
      <c r="I41" s="10"/>
      <c r="J41" s="10"/>
      <c r="K41" s="10"/>
      <c r="L41" s="10"/>
      <c r="M41" s="10"/>
      <c r="N41" s="11"/>
      <c r="O41" s="11">
        <f>SUM(Tabla3[[#This Row],[Gener]:[Desembre]])</f>
        <v>19480</v>
      </c>
      <c r="Q41" s="238"/>
      <c r="R41" s="21"/>
    </row>
    <row r="42" spans="1:18" x14ac:dyDescent="0.3">
      <c r="A42" s="12">
        <v>40</v>
      </c>
      <c r="B42" s="78" t="s">
        <v>8</v>
      </c>
      <c r="C42" s="48">
        <v>750.84040846803282</v>
      </c>
      <c r="D42" s="45">
        <v>3032.33316242822</v>
      </c>
      <c r="E42" s="10"/>
      <c r="F42" s="10"/>
      <c r="G42" s="10"/>
      <c r="H42" s="10"/>
      <c r="I42" s="10"/>
      <c r="J42" s="10"/>
      <c r="K42" s="10"/>
      <c r="L42" s="10"/>
      <c r="M42" s="10"/>
      <c r="N42" s="11"/>
      <c r="O42" s="11">
        <f>SUM(Tabla3[[#This Row],[Gener]:[Desembre]])</f>
        <v>3783.1735708962528</v>
      </c>
      <c r="Q42" s="238"/>
      <c r="R42" s="21"/>
    </row>
    <row r="43" spans="1:18" s="4" customFormat="1" ht="15" thickBot="1" x14ac:dyDescent="0.35">
      <c r="A43" s="72">
        <v>41</v>
      </c>
      <c r="B43" s="80" t="s">
        <v>49</v>
      </c>
      <c r="C43" s="49"/>
      <c r="D43" s="46" t="s">
        <v>81</v>
      </c>
      <c r="E43" s="61"/>
      <c r="F43" s="13"/>
      <c r="G43" s="13"/>
      <c r="H43" s="13"/>
      <c r="I43" s="13"/>
      <c r="J43" s="13"/>
      <c r="K43" s="16"/>
      <c r="L43" s="10"/>
      <c r="M43" s="13"/>
      <c r="N43" s="261"/>
      <c r="O43" s="261">
        <f>SUM(Tabla3[[#This Row],[Gener]:[Desembre]])</f>
        <v>0</v>
      </c>
      <c r="Q43" s="238"/>
      <c r="R43" s="21"/>
    </row>
    <row r="44" spans="1:18" ht="15" thickBot="1" x14ac:dyDescent="0.35">
      <c r="A44" s="75"/>
      <c r="B44" s="185" t="s">
        <v>74</v>
      </c>
      <c r="C44" s="5">
        <f t="shared" ref="C44:O44" si="0">SUBTOTAL(109,C4:C43)</f>
        <v>758408.59650794475</v>
      </c>
      <c r="D44" s="6">
        <f t="shared" si="0"/>
        <v>695357.90740876354</v>
      </c>
      <c r="E44" s="6">
        <f t="shared" si="0"/>
        <v>0</v>
      </c>
      <c r="F44" s="6">
        <f t="shared" si="0"/>
        <v>0</v>
      </c>
      <c r="G44" s="6">
        <f t="shared" si="0"/>
        <v>0</v>
      </c>
      <c r="H44" s="6">
        <f t="shared" si="0"/>
        <v>0</v>
      </c>
      <c r="I44" s="6">
        <f t="shared" si="0"/>
        <v>0</v>
      </c>
      <c r="J44" s="6">
        <f t="shared" si="0"/>
        <v>0</v>
      </c>
      <c r="K44" s="6">
        <f t="shared" si="0"/>
        <v>0</v>
      </c>
      <c r="L44" s="6">
        <f t="shared" si="0"/>
        <v>0</v>
      </c>
      <c r="M44" s="6">
        <f t="shared" si="0"/>
        <v>0</v>
      </c>
      <c r="N44" s="6">
        <f t="shared" si="0"/>
        <v>0</v>
      </c>
      <c r="O44" s="23">
        <f t="shared" si="0"/>
        <v>1453766.5039167081</v>
      </c>
      <c r="Q44" s="238"/>
      <c r="R44" s="21"/>
    </row>
    <row r="45" spans="1:18" ht="15" thickBot="1" x14ac:dyDescent="0.35">
      <c r="A45" s="75"/>
      <c r="B45" s="24" t="s">
        <v>70</v>
      </c>
      <c r="C45" s="25">
        <v>685106.39730639732</v>
      </c>
      <c r="D45" s="26">
        <v>621314.52353358699</v>
      </c>
      <c r="E45" s="26">
        <v>698245.02209960052</v>
      </c>
      <c r="F45" s="26">
        <v>724985.69</v>
      </c>
      <c r="G45" s="26">
        <v>749716.13449235039</v>
      </c>
      <c r="H45" s="26">
        <v>716786.10365494818</v>
      </c>
      <c r="I45" s="26">
        <v>793394.78059458116</v>
      </c>
      <c r="J45" s="26">
        <v>714523.46364986524</v>
      </c>
      <c r="K45" s="26">
        <v>758771.37870971335</v>
      </c>
      <c r="L45" s="26">
        <v>772266.07686341775</v>
      </c>
      <c r="M45" s="26">
        <v>737930.49900871539</v>
      </c>
      <c r="N45" s="27">
        <v>781853.28679390554</v>
      </c>
      <c r="O45" s="28">
        <f>SUM(Tabla3[[#This Row],[Gener]:[Desembre]])</f>
        <v>8754893.3567070812</v>
      </c>
    </row>
    <row r="46" spans="1:18" ht="15" thickBot="1" x14ac:dyDescent="0.35">
      <c r="A46" s="75"/>
      <c r="B46" s="64" t="s">
        <v>58</v>
      </c>
      <c r="C46" s="183">
        <f>(C44/C45)-1</f>
        <v>0.10699389100692458</v>
      </c>
      <c r="D46" s="184">
        <f t="shared" ref="D46:O46" si="1">(D44/D45)-1</f>
        <v>0.11917214401181453</v>
      </c>
      <c r="E46" s="184">
        <f t="shared" si="1"/>
        <v>-1</v>
      </c>
      <c r="F46" s="184">
        <f t="shared" si="1"/>
        <v>-1</v>
      </c>
      <c r="G46" s="184">
        <f t="shared" si="1"/>
        <v>-1</v>
      </c>
      <c r="H46" s="184">
        <f t="shared" si="1"/>
        <v>-1</v>
      </c>
      <c r="I46" s="184">
        <f t="shared" si="1"/>
        <v>-1</v>
      </c>
      <c r="J46" s="184">
        <f t="shared" si="1"/>
        <v>-1</v>
      </c>
      <c r="K46" s="184">
        <f t="shared" si="1"/>
        <v>-1</v>
      </c>
      <c r="L46" s="184">
        <f t="shared" si="1"/>
        <v>-1</v>
      </c>
      <c r="M46" s="184">
        <f t="shared" si="1"/>
        <v>-1</v>
      </c>
      <c r="N46" s="293">
        <f t="shared" si="1"/>
        <v>-1</v>
      </c>
      <c r="O46" s="242">
        <f t="shared" si="1"/>
        <v>-0.83394811967606841</v>
      </c>
    </row>
    <row r="47" spans="1:18" ht="15" thickBot="1" x14ac:dyDescent="0.35">
      <c r="A47" s="13"/>
      <c r="B47" s="214" t="s">
        <v>66</v>
      </c>
      <c r="C47" s="186">
        <v>4231.3999999999996</v>
      </c>
      <c r="D47" s="187">
        <v>5362</v>
      </c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215">
        <f>SUM(C47:N47)</f>
        <v>9593.4</v>
      </c>
      <c r="P47" s="16"/>
    </row>
    <row r="48" spans="1:18" x14ac:dyDescent="0.3">
      <c r="B48" s="14" t="s">
        <v>69</v>
      </c>
      <c r="P48" s="16"/>
    </row>
    <row r="49" spans="3:11" s="3" customFormat="1" x14ac:dyDescent="0.3">
      <c r="C49" s="16"/>
      <c r="D49" s="16"/>
      <c r="E49" s="16"/>
      <c r="F49" s="16"/>
      <c r="G49" s="16"/>
      <c r="H49" s="16"/>
      <c r="I49" s="16"/>
      <c r="J49" s="16"/>
      <c r="K49" s="16"/>
    </row>
    <row r="50" spans="3:11" s="3" customFormat="1" x14ac:dyDescent="0.3"/>
  </sheetData>
  <sheetProtection sheet="1" objects="1" scenarios="1"/>
  <pageMargins left="0.47" right="0.19685039370078741" top="0.51181102362204722" bottom="0.39370078740157483" header="0.19685039370078741" footer="0.15748031496062992"/>
  <pageSetup paperSize="9" scale="70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9"/>
  <sheetViews>
    <sheetView showZeros="0" zoomScale="90" zoomScaleNormal="9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D49" sqref="D49"/>
    </sheetView>
  </sheetViews>
  <sheetFormatPr baseColWidth="10" defaultColWidth="11.44140625" defaultRowHeight="14.4" x14ac:dyDescent="0.3"/>
  <cols>
    <col min="1" max="1" width="5.44140625" style="3" customWidth="1"/>
    <col min="2" max="2" width="26.21875" style="3" bestFit="1" customWidth="1"/>
    <col min="3" max="5" width="11.44140625" style="2"/>
    <col min="6" max="6" width="11.77734375" style="2" bestFit="1" customWidth="1"/>
    <col min="7" max="10" width="11.44140625" style="2"/>
    <col min="11" max="11" width="11.77734375" style="2" customWidth="1"/>
    <col min="12" max="12" width="11.44140625" style="2"/>
    <col min="13" max="13" width="12.5546875" style="2" customWidth="1"/>
    <col min="14" max="14" width="12.21875" style="2" customWidth="1"/>
    <col min="15" max="15" width="11.44140625" style="2"/>
    <col min="16" max="16384" width="11.44140625" style="3"/>
  </cols>
  <sheetData>
    <row r="2" spans="1:15" ht="15.6" x14ac:dyDescent="0.3">
      <c r="B2" s="1" t="s">
        <v>76</v>
      </c>
    </row>
    <row r="3" spans="1:15" ht="15" thickBot="1" x14ac:dyDescent="0.35">
      <c r="C3" s="4" t="s">
        <v>54</v>
      </c>
    </row>
    <row r="4" spans="1:15" ht="15" thickBot="1" x14ac:dyDescent="0.35">
      <c r="A4" s="84" t="s">
        <v>59</v>
      </c>
      <c r="B4" s="18" t="s">
        <v>57</v>
      </c>
      <c r="C4" s="5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7" t="s">
        <v>37</v>
      </c>
      <c r="O4" s="23" t="s">
        <v>38</v>
      </c>
    </row>
    <row r="5" spans="1:15" x14ac:dyDescent="0.3">
      <c r="A5" s="85">
        <v>1</v>
      </c>
      <c r="B5" s="82" t="s">
        <v>39</v>
      </c>
      <c r="C5" s="232">
        <v>44190.761581642095</v>
      </c>
      <c r="D5" s="233">
        <v>6936.7346938775499</v>
      </c>
      <c r="E5" s="233"/>
      <c r="F5" s="233"/>
      <c r="G5" s="233"/>
      <c r="H5" s="235"/>
      <c r="I5" s="233"/>
      <c r="J5" s="233"/>
      <c r="K5" s="233"/>
      <c r="L5" s="233"/>
      <c r="M5" s="235"/>
      <c r="N5" s="262"/>
      <c r="O5" s="265">
        <f>SUM(Tabla5[[#This Row],[Gener]:[Desembre]])</f>
        <v>51127.496275519647</v>
      </c>
    </row>
    <row r="6" spans="1:15" x14ac:dyDescent="0.3">
      <c r="A6" s="86">
        <v>2</v>
      </c>
      <c r="B6" s="83" t="s">
        <v>0</v>
      </c>
      <c r="C6" s="234">
        <v>14926.796464405161</v>
      </c>
      <c r="D6" s="235">
        <v>7960</v>
      </c>
      <c r="E6" s="235"/>
      <c r="F6" s="235"/>
      <c r="G6" s="235"/>
      <c r="H6" s="235"/>
      <c r="I6" s="235"/>
      <c r="J6" s="235"/>
      <c r="K6" s="235"/>
      <c r="L6" s="235"/>
      <c r="M6" s="235"/>
      <c r="N6" s="262"/>
      <c r="O6" s="266">
        <f>SUM(Tabla5[[#This Row],[Gener]:[Desembre]])</f>
        <v>22886.796464405161</v>
      </c>
    </row>
    <row r="7" spans="1:15" x14ac:dyDescent="0.3">
      <c r="A7" s="86">
        <v>3</v>
      </c>
      <c r="B7" s="83" t="s">
        <v>1</v>
      </c>
      <c r="C7" s="234">
        <v>53232.322435212009</v>
      </c>
      <c r="D7" s="235">
        <v>33535.28241013737</v>
      </c>
      <c r="E7" s="235"/>
      <c r="F7" s="235"/>
      <c r="G7" s="235"/>
      <c r="H7" s="235"/>
      <c r="I7" s="235"/>
      <c r="J7" s="235"/>
      <c r="K7" s="235"/>
      <c r="L7" s="235"/>
      <c r="M7" s="235"/>
      <c r="N7" s="262"/>
      <c r="O7" s="266">
        <f>SUM(Tabla5[[#This Row],[Gener]:[Desembre]])</f>
        <v>86767.604845349386</v>
      </c>
    </row>
    <row r="8" spans="1:15" x14ac:dyDescent="0.3">
      <c r="A8" s="86">
        <v>4</v>
      </c>
      <c r="B8" s="83" t="s">
        <v>2</v>
      </c>
      <c r="C8" s="48">
        <v>1329.2307692307693</v>
      </c>
      <c r="D8" s="45">
        <v>2053.3333333333298</v>
      </c>
      <c r="E8" s="45"/>
      <c r="F8" s="45"/>
      <c r="G8" s="45"/>
      <c r="H8" s="45"/>
      <c r="I8" s="45"/>
      <c r="J8" s="45"/>
      <c r="K8" s="45"/>
      <c r="L8" s="45"/>
      <c r="M8" s="45"/>
      <c r="N8" s="263"/>
      <c r="O8" s="267">
        <f>SUM(Tabla5[[#This Row],[Gener]:[Desembre]])</f>
        <v>3382.5641025640989</v>
      </c>
    </row>
    <row r="9" spans="1:15" x14ac:dyDescent="0.3">
      <c r="A9" s="86">
        <v>5</v>
      </c>
      <c r="B9" s="83" t="s">
        <v>3</v>
      </c>
      <c r="C9" s="48">
        <v>29366.226660877117</v>
      </c>
      <c r="D9" s="45">
        <v>15274.290011895169</v>
      </c>
      <c r="E9" s="45"/>
      <c r="F9" s="45"/>
      <c r="G9" s="45"/>
      <c r="H9" s="45"/>
      <c r="I9" s="45"/>
      <c r="J9" s="45"/>
      <c r="K9" s="45"/>
      <c r="L9" s="45"/>
      <c r="M9" s="45"/>
      <c r="N9" s="263"/>
      <c r="O9" s="267">
        <f>SUM(Tabla5[[#This Row],[Gener]:[Desembre]])</f>
        <v>44640.516672772283</v>
      </c>
    </row>
    <row r="10" spans="1:15" x14ac:dyDescent="0.3">
      <c r="A10" s="86">
        <v>6</v>
      </c>
      <c r="B10" s="83" t="s">
        <v>4</v>
      </c>
      <c r="C10" s="48">
        <v>58780.498168498161</v>
      </c>
      <c r="D10" s="45">
        <v>25652.109890109903</v>
      </c>
      <c r="E10" s="45"/>
      <c r="F10" s="45"/>
      <c r="G10" s="45"/>
      <c r="H10" s="45"/>
      <c r="I10" s="45"/>
      <c r="J10" s="45"/>
      <c r="K10" s="45"/>
      <c r="L10" s="45"/>
      <c r="M10" s="45"/>
      <c r="N10" s="263"/>
      <c r="O10" s="267">
        <f>SUM(Tabla5[[#This Row],[Gener]:[Desembre]])</f>
        <v>84432.608058608064</v>
      </c>
    </row>
    <row r="11" spans="1:15" x14ac:dyDescent="0.3">
      <c r="A11" s="86">
        <v>8</v>
      </c>
      <c r="B11" s="83" t="s">
        <v>7</v>
      </c>
      <c r="C11" s="48">
        <v>1993.8461538461538</v>
      </c>
      <c r="D11" s="45">
        <v>4106.6666666666697</v>
      </c>
      <c r="E11" s="45"/>
      <c r="F11" s="45"/>
      <c r="G11" s="45"/>
      <c r="H11" s="45"/>
      <c r="I11" s="45"/>
      <c r="J11" s="45"/>
      <c r="K11" s="45"/>
      <c r="L11" s="45"/>
      <c r="M11" s="45"/>
      <c r="N11" s="263"/>
      <c r="O11" s="267">
        <f>SUM(Tabla5[[#This Row],[Gener]:[Desembre]])</f>
        <v>6100.512820512824</v>
      </c>
    </row>
    <row r="12" spans="1:15" x14ac:dyDescent="0.3">
      <c r="A12" s="86">
        <v>9</v>
      </c>
      <c r="B12" s="83" t="s">
        <v>40</v>
      </c>
      <c r="C12" s="48"/>
      <c r="D12" s="45" t="s">
        <v>81</v>
      </c>
      <c r="E12" s="45"/>
      <c r="F12" s="45"/>
      <c r="G12" s="45"/>
      <c r="H12" s="45"/>
      <c r="I12" s="45"/>
      <c r="J12" s="45"/>
      <c r="K12" s="45"/>
      <c r="L12" s="45"/>
      <c r="M12" s="45"/>
      <c r="N12" s="263"/>
      <c r="O12" s="267">
        <f>SUM(Tabla5[[#This Row],[Gener]:[Desembre]])</f>
        <v>0</v>
      </c>
    </row>
    <row r="13" spans="1:15" x14ac:dyDescent="0.3">
      <c r="A13" s="86">
        <v>10</v>
      </c>
      <c r="B13" s="83" t="s">
        <v>41</v>
      </c>
      <c r="C13" s="48"/>
      <c r="D13" s="45" t="s">
        <v>81</v>
      </c>
      <c r="E13" s="45"/>
      <c r="F13" s="45"/>
      <c r="G13" s="45"/>
      <c r="H13" s="45"/>
      <c r="I13" s="45"/>
      <c r="J13" s="45"/>
      <c r="K13" s="45"/>
      <c r="L13" s="45"/>
      <c r="M13" s="45"/>
      <c r="N13" s="263"/>
      <c r="O13" s="267">
        <f>SUM(Tabla5[[#This Row],[Gener]:[Desembre]])</f>
        <v>0</v>
      </c>
    </row>
    <row r="14" spans="1:15" x14ac:dyDescent="0.3">
      <c r="A14" s="86">
        <v>11</v>
      </c>
      <c r="B14" s="83" t="s">
        <v>9</v>
      </c>
      <c r="C14" s="48">
        <v>78250.656987295835</v>
      </c>
      <c r="D14" s="45">
        <v>98762.800835482252</v>
      </c>
      <c r="E14" s="45"/>
      <c r="F14" s="45"/>
      <c r="G14" s="45"/>
      <c r="H14" s="45"/>
      <c r="I14" s="45"/>
      <c r="J14" s="45"/>
      <c r="K14" s="45"/>
      <c r="L14" s="45"/>
      <c r="M14" s="45"/>
      <c r="N14" s="263"/>
      <c r="O14" s="267">
        <f>SUM(Tabla5[[#This Row],[Gener]:[Desembre]])</f>
        <v>177013.45782277809</v>
      </c>
    </row>
    <row r="15" spans="1:15" x14ac:dyDescent="0.3">
      <c r="A15" s="86">
        <v>12</v>
      </c>
      <c r="B15" s="83" t="s">
        <v>10</v>
      </c>
      <c r="C15" s="48">
        <v>4389.7142857142862</v>
      </c>
      <c r="D15" s="45">
        <v>8620.5288461538512</v>
      </c>
      <c r="E15" s="45"/>
      <c r="F15" s="45"/>
      <c r="G15" s="45"/>
      <c r="H15" s="45"/>
      <c r="I15" s="45"/>
      <c r="J15" s="45"/>
      <c r="K15" s="45"/>
      <c r="L15" s="45"/>
      <c r="M15" s="45"/>
      <c r="N15" s="263"/>
      <c r="O15" s="267">
        <f>SUM(Tabla5[[#This Row],[Gener]:[Desembre]])</f>
        <v>13010.243131868137</v>
      </c>
    </row>
    <row r="16" spans="1:15" x14ac:dyDescent="0.3">
      <c r="A16" s="86">
        <v>13</v>
      </c>
      <c r="B16" s="83" t="s">
        <v>42</v>
      </c>
      <c r="C16" s="48">
        <v>17917.446808510638</v>
      </c>
      <c r="D16" s="45">
        <v>12389.71428571429</v>
      </c>
      <c r="E16" s="45"/>
      <c r="F16" s="45"/>
      <c r="G16" s="45"/>
      <c r="H16" s="45"/>
      <c r="I16" s="45"/>
      <c r="J16" s="45"/>
      <c r="K16" s="45"/>
      <c r="L16" s="45"/>
      <c r="M16" s="45"/>
      <c r="N16" s="263"/>
      <c r="O16" s="267">
        <f>SUM(Tabla5[[#This Row],[Gener]:[Desembre]])</f>
        <v>30307.161094224928</v>
      </c>
    </row>
    <row r="17" spans="1:15" x14ac:dyDescent="0.3">
      <c r="A17" s="86">
        <v>14</v>
      </c>
      <c r="B17" s="83" t="s">
        <v>11</v>
      </c>
      <c r="C17" s="48"/>
      <c r="D17" s="45" t="s">
        <v>81</v>
      </c>
      <c r="E17" s="45"/>
      <c r="F17" s="45"/>
      <c r="G17" s="45"/>
      <c r="H17" s="45"/>
      <c r="I17" s="45"/>
      <c r="J17" s="45"/>
      <c r="K17" s="45"/>
      <c r="L17" s="45"/>
      <c r="M17" s="45"/>
      <c r="N17" s="263"/>
      <c r="O17" s="267">
        <f>SUM(Tabla5[[#This Row],[Gener]:[Desembre]])</f>
        <v>0</v>
      </c>
    </row>
    <row r="18" spans="1:15" x14ac:dyDescent="0.3">
      <c r="A18" s="86">
        <v>15</v>
      </c>
      <c r="B18" s="83" t="s">
        <v>12</v>
      </c>
      <c r="C18" s="48">
        <v>11960.000000000002</v>
      </c>
      <c r="D18" s="45">
        <v>11863.696369636969</v>
      </c>
      <c r="E18" s="45"/>
      <c r="F18" s="45"/>
      <c r="G18" s="45"/>
      <c r="H18" s="45"/>
      <c r="I18" s="45"/>
      <c r="J18" s="45"/>
      <c r="K18" s="45"/>
      <c r="L18" s="45"/>
      <c r="M18" s="45"/>
      <c r="N18" s="263"/>
      <c r="O18" s="267">
        <f>SUM(Tabla5[[#This Row],[Gener]:[Desembre]])</f>
        <v>23823.696369636971</v>
      </c>
    </row>
    <row r="19" spans="1:15" x14ac:dyDescent="0.3">
      <c r="A19" s="86">
        <v>16</v>
      </c>
      <c r="B19" s="83" t="s">
        <v>13</v>
      </c>
      <c r="C19" s="48"/>
      <c r="D19" s="45" t="s">
        <v>81</v>
      </c>
      <c r="E19" s="45"/>
      <c r="F19" s="45"/>
      <c r="G19" s="45"/>
      <c r="H19" s="45"/>
      <c r="I19" s="45"/>
      <c r="J19" s="45"/>
      <c r="K19" s="45"/>
      <c r="L19" s="45"/>
      <c r="M19" s="45"/>
      <c r="N19" s="263"/>
      <c r="O19" s="267">
        <f>SUM(Tabla5[[#This Row],[Gener]:[Desembre]])</f>
        <v>0</v>
      </c>
    </row>
    <row r="20" spans="1:15" x14ac:dyDescent="0.3">
      <c r="A20" s="86">
        <v>17</v>
      </c>
      <c r="B20" s="83" t="s">
        <v>14</v>
      </c>
      <c r="C20" s="48">
        <v>11605.858585858587</v>
      </c>
      <c r="D20" s="45">
        <v>4114.5810397553505</v>
      </c>
      <c r="E20" s="45"/>
      <c r="F20" s="45"/>
      <c r="G20" s="45"/>
      <c r="H20" s="45"/>
      <c r="I20" s="45"/>
      <c r="J20" s="45"/>
      <c r="K20" s="45"/>
      <c r="L20" s="45"/>
      <c r="M20" s="45"/>
      <c r="N20" s="263"/>
      <c r="O20" s="267">
        <f>SUM(Tabla5[[#This Row],[Gener]:[Desembre]])</f>
        <v>15720.439625613937</v>
      </c>
    </row>
    <row r="21" spans="1:15" x14ac:dyDescent="0.3">
      <c r="A21" s="86">
        <v>18</v>
      </c>
      <c r="B21" s="83" t="s">
        <v>15</v>
      </c>
      <c r="C21" s="48">
        <v>84515.299236092018</v>
      </c>
      <c r="D21" s="45">
        <v>55885.437597711541</v>
      </c>
      <c r="E21" s="45"/>
      <c r="F21" s="45"/>
      <c r="G21" s="45"/>
      <c r="H21" s="45"/>
      <c r="I21" s="45"/>
      <c r="J21" s="45"/>
      <c r="K21" s="45"/>
      <c r="L21" s="45"/>
      <c r="M21" s="45"/>
      <c r="N21" s="263"/>
      <c r="O21" s="267">
        <f>SUM(Tabla5[[#This Row],[Gener]:[Desembre]])</f>
        <v>140400.73683380356</v>
      </c>
    </row>
    <row r="22" spans="1:15" x14ac:dyDescent="0.3">
      <c r="A22" s="86">
        <v>19</v>
      </c>
      <c r="B22" s="83" t="s">
        <v>16</v>
      </c>
      <c r="C22" s="48">
        <v>31200.904465799882</v>
      </c>
      <c r="D22" s="45">
        <v>10210.499109206183</v>
      </c>
      <c r="E22" s="45"/>
      <c r="F22" s="45"/>
      <c r="G22" s="45"/>
      <c r="H22" s="45"/>
      <c r="I22" s="45"/>
      <c r="J22" s="45"/>
      <c r="K22" s="45"/>
      <c r="L22" s="45"/>
      <c r="M22" s="45"/>
      <c r="N22" s="263"/>
      <c r="O22" s="267">
        <f>SUM(Tabla5[[#This Row],[Gener]:[Desembre]])</f>
        <v>41411.403575006065</v>
      </c>
    </row>
    <row r="23" spans="1:15" x14ac:dyDescent="0.3">
      <c r="A23" s="86">
        <v>20</v>
      </c>
      <c r="B23" s="83" t="s">
        <v>17</v>
      </c>
      <c r="C23" s="48"/>
      <c r="D23" s="45" t="s">
        <v>81</v>
      </c>
      <c r="E23" s="45"/>
      <c r="F23" s="45"/>
      <c r="G23" s="45"/>
      <c r="H23" s="45"/>
      <c r="I23" s="45"/>
      <c r="J23" s="45"/>
      <c r="K23" s="45"/>
      <c r="L23" s="45"/>
      <c r="M23" s="45"/>
      <c r="N23" s="263"/>
      <c r="O23" s="267">
        <f>SUM(Tabla5[[#This Row],[Gener]:[Desembre]])</f>
        <v>0</v>
      </c>
    </row>
    <row r="24" spans="1:15" x14ac:dyDescent="0.3">
      <c r="A24" s="86">
        <v>21</v>
      </c>
      <c r="B24" s="83" t="s">
        <v>18</v>
      </c>
      <c r="C24" s="48">
        <v>664.61538461538464</v>
      </c>
      <c r="D24" s="45">
        <v>6184.4444444444398</v>
      </c>
      <c r="E24" s="45"/>
      <c r="F24" s="45"/>
      <c r="G24" s="45"/>
      <c r="H24" s="45"/>
      <c r="I24" s="45"/>
      <c r="J24" s="45"/>
      <c r="K24" s="45"/>
      <c r="L24" s="45"/>
      <c r="M24" s="45"/>
      <c r="N24" s="263"/>
      <c r="O24" s="267">
        <f>SUM(Tabla5[[#This Row],[Gener]:[Desembre]])</f>
        <v>6849.0598290598246</v>
      </c>
    </row>
    <row r="25" spans="1:15" x14ac:dyDescent="0.3">
      <c r="A25" s="86">
        <v>22</v>
      </c>
      <c r="B25" s="83" t="s">
        <v>19</v>
      </c>
      <c r="C25" s="48">
        <v>33388.947684644147</v>
      </c>
      <c r="D25" s="45">
        <v>18029.510307365796</v>
      </c>
      <c r="E25" s="45"/>
      <c r="F25" s="45"/>
      <c r="G25" s="45"/>
      <c r="H25" s="45"/>
      <c r="I25" s="45"/>
      <c r="J25" s="45"/>
      <c r="K25" s="45"/>
      <c r="L25" s="45"/>
      <c r="M25" s="45"/>
      <c r="N25" s="263"/>
      <c r="O25" s="267">
        <f>SUM(Tabla5[[#This Row],[Gener]:[Desembre]])</f>
        <v>51418.457992009942</v>
      </c>
    </row>
    <row r="26" spans="1:15" x14ac:dyDescent="0.3">
      <c r="A26" s="86">
        <v>23</v>
      </c>
      <c r="B26" s="83" t="s">
        <v>43</v>
      </c>
      <c r="C26" s="48">
        <v>29467.372060452089</v>
      </c>
      <c r="D26" s="45">
        <v>16774.101620329489</v>
      </c>
      <c r="E26" s="45"/>
      <c r="F26" s="45"/>
      <c r="G26" s="45"/>
      <c r="H26" s="45"/>
      <c r="I26" s="45"/>
      <c r="J26" s="45"/>
      <c r="K26" s="45"/>
      <c r="L26" s="45"/>
      <c r="M26" s="45"/>
      <c r="N26" s="263"/>
      <c r="O26" s="267">
        <f>SUM(Tabla5[[#This Row],[Gener]:[Desembre]])</f>
        <v>46241.473680781579</v>
      </c>
    </row>
    <row r="27" spans="1:15" x14ac:dyDescent="0.3">
      <c r="A27" s="86">
        <v>24</v>
      </c>
      <c r="B27" s="83" t="s">
        <v>44</v>
      </c>
      <c r="C27" s="48">
        <v>17248.361287834974</v>
      </c>
      <c r="D27" s="45">
        <v>13393.626319758678</v>
      </c>
      <c r="E27" s="45"/>
      <c r="F27" s="45"/>
      <c r="G27" s="45"/>
      <c r="H27" s="45"/>
      <c r="I27" s="45"/>
      <c r="J27" s="45"/>
      <c r="K27" s="45"/>
      <c r="L27" s="45"/>
      <c r="M27" s="45"/>
      <c r="N27" s="263"/>
      <c r="O27" s="267">
        <f>SUM(Tabla5[[#This Row],[Gener]:[Desembre]])</f>
        <v>30641.987607593652</v>
      </c>
    </row>
    <row r="28" spans="1:15" x14ac:dyDescent="0.3">
      <c r="A28" s="86">
        <v>25</v>
      </c>
      <c r="B28" s="83" t="s">
        <v>20</v>
      </c>
      <c r="C28" s="48">
        <v>34124.952111046849</v>
      </c>
      <c r="D28" s="45">
        <v>19588.452507541475</v>
      </c>
      <c r="E28" s="45"/>
      <c r="F28" s="45"/>
      <c r="G28" s="45"/>
      <c r="H28" s="45"/>
      <c r="I28" s="45"/>
      <c r="J28" s="45"/>
      <c r="K28" s="45"/>
      <c r="L28" s="45"/>
      <c r="M28" s="45"/>
      <c r="N28" s="263"/>
      <c r="O28" s="267">
        <f>SUM(Tabla5[[#This Row],[Gener]:[Desembre]])</f>
        <v>53713.40461858832</v>
      </c>
    </row>
    <row r="29" spans="1:15" x14ac:dyDescent="0.3">
      <c r="A29" s="86">
        <v>26</v>
      </c>
      <c r="B29" s="83" t="s">
        <v>45</v>
      </c>
      <c r="C29" s="48">
        <v>7220</v>
      </c>
      <c r="D29" s="45">
        <v>5740</v>
      </c>
      <c r="E29" s="45"/>
      <c r="F29" s="45"/>
      <c r="G29" s="45"/>
      <c r="H29" s="45"/>
      <c r="I29" s="45"/>
      <c r="J29" s="45"/>
      <c r="K29" s="45"/>
      <c r="L29" s="45"/>
      <c r="M29" s="45"/>
      <c r="N29" s="263"/>
      <c r="O29" s="267">
        <f>SUM(Tabla5[[#This Row],[Gener]:[Desembre]])</f>
        <v>12960</v>
      </c>
    </row>
    <row r="30" spans="1:15" x14ac:dyDescent="0.3">
      <c r="A30" s="86">
        <v>27</v>
      </c>
      <c r="B30" s="83" t="s">
        <v>46</v>
      </c>
      <c r="C30" s="48"/>
      <c r="D30" s="45" t="s">
        <v>81</v>
      </c>
      <c r="E30" s="45"/>
      <c r="F30" s="45"/>
      <c r="G30" s="45"/>
      <c r="H30" s="45"/>
      <c r="I30" s="45"/>
      <c r="J30" s="45"/>
      <c r="K30" s="45"/>
      <c r="L30" s="220"/>
      <c r="M30" s="45"/>
      <c r="N30" s="263"/>
      <c r="O30" s="267">
        <f>SUM(Tabla5[[#This Row],[Gener]:[Desembre]])</f>
        <v>0</v>
      </c>
    </row>
    <row r="31" spans="1:15" x14ac:dyDescent="0.3">
      <c r="A31" s="86">
        <v>28</v>
      </c>
      <c r="B31" s="83" t="s">
        <v>47</v>
      </c>
      <c r="C31" s="48">
        <v>16100</v>
      </c>
      <c r="D31" s="45">
        <v>12409.375</v>
      </c>
      <c r="E31" s="45"/>
      <c r="F31" s="45"/>
      <c r="G31" s="45"/>
      <c r="H31" s="45"/>
      <c r="I31" s="45"/>
      <c r="J31" s="45"/>
      <c r="K31" s="45"/>
      <c r="L31" s="45"/>
      <c r="M31" s="45"/>
      <c r="N31" s="263"/>
      <c r="O31" s="267">
        <f>SUM(Tabla5[[#This Row],[Gener]:[Desembre]])</f>
        <v>28509.375</v>
      </c>
    </row>
    <row r="32" spans="1:15" x14ac:dyDescent="0.3">
      <c r="A32" s="86">
        <v>29</v>
      </c>
      <c r="B32" s="83" t="s">
        <v>48</v>
      </c>
      <c r="C32" s="48">
        <v>7752.3076923076924</v>
      </c>
      <c r="D32" s="213">
        <v>13380.748074807481</v>
      </c>
      <c r="E32" s="45"/>
      <c r="F32" s="45"/>
      <c r="G32" s="45"/>
      <c r="H32" s="45"/>
      <c r="I32" s="45"/>
      <c r="J32" s="45"/>
      <c r="K32" s="45"/>
      <c r="L32" s="45"/>
      <c r="M32" s="45"/>
      <c r="N32" s="263"/>
      <c r="O32" s="267">
        <f>SUM(Tabla5[[#This Row],[Gener]:[Desembre]])</f>
        <v>21133.055767115173</v>
      </c>
    </row>
    <row r="33" spans="1:18" x14ac:dyDescent="0.3">
      <c r="A33" s="86">
        <v>30</v>
      </c>
      <c r="B33" s="83" t="s">
        <v>50</v>
      </c>
      <c r="C33" s="48">
        <v>22400</v>
      </c>
      <c r="D33" s="45">
        <v>12880</v>
      </c>
      <c r="E33" s="45"/>
      <c r="F33" s="45"/>
      <c r="G33" s="45"/>
      <c r="H33" s="45"/>
      <c r="I33" s="45"/>
      <c r="J33" s="45"/>
      <c r="K33" s="45"/>
      <c r="L33" s="45"/>
      <c r="M33" s="45"/>
      <c r="N33" s="263"/>
      <c r="O33" s="267">
        <f>SUM(Tabla5[[#This Row],[Gener]:[Desembre]])</f>
        <v>35280</v>
      </c>
    </row>
    <row r="34" spans="1:18" x14ac:dyDescent="0.3">
      <c r="A34" s="86">
        <v>31</v>
      </c>
      <c r="B34" s="83" t="s">
        <v>51</v>
      </c>
      <c r="C34" s="48">
        <v>3695.0607287449388</v>
      </c>
      <c r="D34" s="45">
        <v>1144.61538461538</v>
      </c>
      <c r="E34" s="45"/>
      <c r="F34" s="45"/>
      <c r="G34" s="45"/>
      <c r="H34" s="45"/>
      <c r="I34" s="45"/>
      <c r="J34" s="45"/>
      <c r="K34" s="45"/>
      <c r="L34" s="45"/>
      <c r="M34" s="45"/>
      <c r="N34" s="263"/>
      <c r="O34" s="267">
        <f>SUM(Tabla5[[#This Row],[Gener]:[Desembre]])</f>
        <v>4839.6761133603186</v>
      </c>
    </row>
    <row r="35" spans="1:18" x14ac:dyDescent="0.3">
      <c r="A35" s="86">
        <v>32</v>
      </c>
      <c r="B35" s="83" t="s">
        <v>52</v>
      </c>
      <c r="C35" s="48">
        <v>23571.71974522293</v>
      </c>
      <c r="D35" s="45">
        <v>17505.25961538461</v>
      </c>
      <c r="E35" s="45"/>
      <c r="F35" s="45"/>
      <c r="G35" s="45"/>
      <c r="H35" s="45"/>
      <c r="I35" s="45"/>
      <c r="J35" s="45"/>
      <c r="K35" s="45"/>
      <c r="L35" s="45"/>
      <c r="M35" s="45"/>
      <c r="N35" s="263"/>
      <c r="O35" s="267">
        <f>SUM(Tabla5[[#This Row],[Gener]:[Desembre]])</f>
        <v>41076.97936060754</v>
      </c>
    </row>
    <row r="36" spans="1:18" x14ac:dyDescent="0.3">
      <c r="A36" s="86">
        <v>33</v>
      </c>
      <c r="B36" s="83" t="s">
        <v>21</v>
      </c>
      <c r="C36" s="48">
        <v>972.30769230769226</v>
      </c>
      <c r="D36" s="45">
        <v>0</v>
      </c>
      <c r="E36" s="45"/>
      <c r="F36" s="45"/>
      <c r="G36" s="45"/>
      <c r="H36" s="45"/>
      <c r="I36" s="45"/>
      <c r="J36" s="45"/>
      <c r="K36" s="45"/>
      <c r="L36" s="45"/>
      <c r="M36" s="45"/>
      <c r="N36" s="263"/>
      <c r="O36" s="267">
        <f>SUM(Tabla5[[#This Row],[Gener]:[Desembre]])</f>
        <v>972.30769230769226</v>
      </c>
    </row>
    <row r="37" spans="1:18" x14ac:dyDescent="0.3">
      <c r="A37" s="86">
        <v>34</v>
      </c>
      <c r="B37" s="83" t="s">
        <v>22</v>
      </c>
      <c r="C37" s="48">
        <v>8662.5641025641016</v>
      </c>
      <c r="D37" s="45">
        <v>6832.2823441303153</v>
      </c>
      <c r="E37" s="45"/>
      <c r="F37" s="45"/>
      <c r="G37" s="45"/>
      <c r="H37" s="45"/>
      <c r="I37" s="45"/>
      <c r="J37" s="45"/>
      <c r="K37" s="45"/>
      <c r="L37" s="45"/>
      <c r="M37" s="45"/>
      <c r="N37" s="263"/>
      <c r="O37" s="267">
        <f>SUM(Tabla5[[#This Row],[Gener]:[Desembre]])</f>
        <v>15494.846446694417</v>
      </c>
    </row>
    <row r="38" spans="1:18" x14ac:dyDescent="0.3">
      <c r="A38" s="86">
        <v>35</v>
      </c>
      <c r="B38" s="83" t="s">
        <v>23</v>
      </c>
      <c r="C38" s="48">
        <v>4733.8410256410252</v>
      </c>
      <c r="D38" s="45">
        <v>8525.8500000000022</v>
      </c>
      <c r="E38" s="45"/>
      <c r="F38" s="45"/>
      <c r="G38" s="45"/>
      <c r="H38" s="45"/>
      <c r="I38" s="45"/>
      <c r="J38" s="45"/>
      <c r="K38" s="45"/>
      <c r="L38" s="45"/>
      <c r="M38" s="45"/>
      <c r="N38" s="263"/>
      <c r="O38" s="267">
        <f>SUM(Tabla5[[#This Row],[Gener]:[Desembre]])</f>
        <v>13259.691025641026</v>
      </c>
    </row>
    <row r="39" spans="1:18" x14ac:dyDescent="0.3">
      <c r="A39" s="86">
        <v>36</v>
      </c>
      <c r="B39" s="83" t="s">
        <v>24</v>
      </c>
      <c r="C39" s="48">
        <v>1775.090909090909</v>
      </c>
      <c r="D39" s="45">
        <v>1435.3701923076919</v>
      </c>
      <c r="E39" s="45"/>
      <c r="F39" s="45"/>
      <c r="G39" s="45"/>
      <c r="H39" s="45"/>
      <c r="I39" s="45"/>
      <c r="J39" s="45"/>
      <c r="K39" s="45"/>
      <c r="L39" s="45"/>
      <c r="M39" s="45"/>
      <c r="N39" s="263"/>
      <c r="O39" s="267">
        <f>SUM(Tabla5[[#This Row],[Gener]:[Desembre]])</f>
        <v>3210.4611013986009</v>
      </c>
    </row>
    <row r="40" spans="1:18" x14ac:dyDescent="0.3">
      <c r="A40" s="86">
        <v>37</v>
      </c>
      <c r="B40" s="83" t="s">
        <v>25</v>
      </c>
      <c r="C40" s="48">
        <v>13265.050505050505</v>
      </c>
      <c r="D40" s="45">
        <v>9979.8461538461597</v>
      </c>
      <c r="E40" s="45"/>
      <c r="F40" s="45"/>
      <c r="G40" s="45"/>
      <c r="H40" s="45"/>
      <c r="I40" s="45"/>
      <c r="J40" s="45"/>
      <c r="K40" s="45"/>
      <c r="L40" s="45"/>
      <c r="M40" s="45"/>
      <c r="N40" s="263"/>
      <c r="O40" s="267">
        <f>SUM(Tabla5[[#This Row],[Gener]:[Desembre]])</f>
        <v>23244.896658896665</v>
      </c>
    </row>
    <row r="41" spans="1:18" x14ac:dyDescent="0.3">
      <c r="A41" s="86">
        <v>38</v>
      </c>
      <c r="B41" s="83" t="s">
        <v>5</v>
      </c>
      <c r="C41" s="48">
        <v>1622.7644900953778</v>
      </c>
      <c r="D41" s="45">
        <v>1092.1100917431199</v>
      </c>
      <c r="E41" s="45"/>
      <c r="F41" s="45"/>
      <c r="G41" s="45"/>
      <c r="H41" s="45"/>
      <c r="I41" s="45"/>
      <c r="J41" s="45"/>
      <c r="K41" s="45"/>
      <c r="L41" s="45"/>
      <c r="M41" s="45"/>
      <c r="N41" s="263"/>
      <c r="O41" s="267">
        <f>SUM(Tabla5[[#This Row],[Gener]:[Desembre]])</f>
        <v>2714.8745818384978</v>
      </c>
    </row>
    <row r="42" spans="1:18" x14ac:dyDescent="0.3">
      <c r="A42" s="86">
        <v>39</v>
      </c>
      <c r="B42" s="83" t="s">
        <v>6</v>
      </c>
      <c r="C42" s="48">
        <v>7769.2307692307695</v>
      </c>
      <c r="D42" s="45">
        <v>3407.1428571428601</v>
      </c>
      <c r="E42" s="45"/>
      <c r="F42" s="45"/>
      <c r="G42" s="45"/>
      <c r="H42" s="45"/>
      <c r="I42" s="45"/>
      <c r="J42" s="45"/>
      <c r="K42" s="45"/>
      <c r="L42" s="45"/>
      <c r="M42" s="45"/>
      <c r="N42" s="263"/>
      <c r="O42" s="267">
        <f>SUM(Tabla5[[#This Row],[Gener]:[Desembre]])</f>
        <v>11176.37362637363</v>
      </c>
    </row>
    <row r="43" spans="1:18" x14ac:dyDescent="0.3">
      <c r="A43" s="86">
        <v>40</v>
      </c>
      <c r="B43" s="83" t="s">
        <v>8</v>
      </c>
      <c r="C43" s="48">
        <v>777.17534849596473</v>
      </c>
      <c r="D43" s="45">
        <v>455.04587155963299</v>
      </c>
      <c r="E43" s="45"/>
      <c r="F43" s="45"/>
      <c r="G43" s="45"/>
      <c r="H43" s="45"/>
      <c r="I43" s="45"/>
      <c r="J43" s="45"/>
      <c r="K43" s="45"/>
      <c r="L43" s="45"/>
      <c r="M43" s="45"/>
      <c r="N43" s="263"/>
      <c r="O43" s="267">
        <f>SUM(Tabla5[[#This Row],[Gener]:[Desembre]])</f>
        <v>1232.2212200555978</v>
      </c>
    </row>
    <row r="44" spans="1:18" ht="15" thickBot="1" x14ac:dyDescent="0.35">
      <c r="A44" s="188">
        <v>41</v>
      </c>
      <c r="B44" s="189" t="s">
        <v>49</v>
      </c>
      <c r="C44" s="190"/>
      <c r="D44" s="191" t="s">
        <v>81</v>
      </c>
      <c r="E44" s="191"/>
      <c r="F44" s="191"/>
      <c r="G44" s="191"/>
      <c r="H44" s="191"/>
      <c r="I44" s="191"/>
      <c r="J44" s="191"/>
      <c r="K44" s="191"/>
      <c r="L44" s="45"/>
      <c r="M44" s="191"/>
      <c r="N44" s="195"/>
      <c r="O44" s="268">
        <f>SUM(Tabla5[[#This Row],[Gener]:[Desembre]])</f>
        <v>0</v>
      </c>
      <c r="R44" s="201"/>
    </row>
    <row r="45" spans="1:18" s="4" customFormat="1" ht="15" thickBot="1" x14ac:dyDescent="0.35">
      <c r="A45" s="218"/>
      <c r="B45" s="68" t="s">
        <v>74</v>
      </c>
      <c r="C45" s="192">
        <f t="shared" ref="C45:N45" si="0">SUBTOTAL(109,C5:C44)</f>
        <v>678870.92414032819</v>
      </c>
      <c r="D45" s="193">
        <f t="shared" si="0"/>
        <v>466123.45587465749</v>
      </c>
      <c r="E45" s="193">
        <f t="shared" si="0"/>
        <v>0</v>
      </c>
      <c r="F45" s="193">
        <f t="shared" si="0"/>
        <v>0</v>
      </c>
      <c r="G45" s="193">
        <f t="shared" si="0"/>
        <v>0</v>
      </c>
      <c r="H45" s="193">
        <f t="shared" si="0"/>
        <v>0</v>
      </c>
      <c r="I45" s="193">
        <f t="shared" si="0"/>
        <v>0</v>
      </c>
      <c r="J45" s="193">
        <f t="shared" si="0"/>
        <v>0</v>
      </c>
      <c r="K45" s="193">
        <f t="shared" si="0"/>
        <v>0</v>
      </c>
      <c r="L45" s="193">
        <f>SUBTOTAL(109,L5:L44)</f>
        <v>0</v>
      </c>
      <c r="M45" s="193">
        <f t="shared" si="0"/>
        <v>0</v>
      </c>
      <c r="N45" s="196">
        <f t="shared" si="0"/>
        <v>0</v>
      </c>
      <c r="O45" s="264">
        <f>SUBTOTAL(109,O5:O44)</f>
        <v>1144994.3800149858</v>
      </c>
      <c r="P45" s="171"/>
      <c r="Q45" s="171"/>
    </row>
    <row r="46" spans="1:18" ht="15" thickBot="1" x14ac:dyDescent="0.35">
      <c r="A46" s="81"/>
      <c r="B46" s="24" t="s">
        <v>70</v>
      </c>
      <c r="C46" s="25">
        <v>685699</v>
      </c>
      <c r="D46" s="26">
        <v>503528.74415745976</v>
      </c>
      <c r="E46" s="26">
        <v>483828.87714804255</v>
      </c>
      <c r="F46" s="26">
        <v>492050.7024140181</v>
      </c>
      <c r="G46" s="26">
        <v>596226.00593199686</v>
      </c>
      <c r="H46" s="26">
        <v>422817.35371711</v>
      </c>
      <c r="I46" s="26">
        <v>627074.8100869857</v>
      </c>
      <c r="J46" s="26">
        <v>529793.34749208495</v>
      </c>
      <c r="K46" s="26">
        <v>518607.3829314856</v>
      </c>
      <c r="L46" s="26">
        <v>521290.07459523674</v>
      </c>
      <c r="M46" s="26">
        <v>482326.62165917282</v>
      </c>
      <c r="N46" s="198">
        <v>519417.4757445365</v>
      </c>
      <c r="O46" s="28">
        <f>SUM(Tabla5[[#This Row],[Gener]:[Desembre]])</f>
        <v>6382660.3958781296</v>
      </c>
      <c r="Q46" s="16"/>
    </row>
    <row r="47" spans="1:18" ht="15" thickBot="1" x14ac:dyDescent="0.35">
      <c r="A47" s="81"/>
      <c r="B47" s="68" t="s">
        <v>58</v>
      </c>
      <c r="C47" s="69">
        <f>(C45/C46)-1</f>
        <v>-9.9578326053731958E-3</v>
      </c>
      <c r="D47" s="69">
        <f t="shared" ref="D47:O47" si="1">(D45/D46)-1</f>
        <v>-7.4286301858281112E-2</v>
      </c>
      <c r="E47" s="69">
        <f t="shared" si="1"/>
        <v>-1</v>
      </c>
      <c r="F47" s="69">
        <f t="shared" si="1"/>
        <v>-1</v>
      </c>
      <c r="G47" s="69">
        <f t="shared" si="1"/>
        <v>-1</v>
      </c>
      <c r="H47" s="69">
        <f t="shared" si="1"/>
        <v>-1</v>
      </c>
      <c r="I47" s="69">
        <f t="shared" si="1"/>
        <v>-1</v>
      </c>
      <c r="J47" s="69">
        <f t="shared" si="1"/>
        <v>-1</v>
      </c>
      <c r="K47" s="69">
        <f t="shared" si="1"/>
        <v>-1</v>
      </c>
      <c r="L47" s="69">
        <f t="shared" si="1"/>
        <v>-1</v>
      </c>
      <c r="M47" s="69">
        <f t="shared" si="1"/>
        <v>-1</v>
      </c>
      <c r="N47" s="294">
        <f t="shared" si="1"/>
        <v>-1</v>
      </c>
      <c r="O47" s="242">
        <f t="shared" si="1"/>
        <v>-0.82060860064646179</v>
      </c>
      <c r="P47" s="16"/>
    </row>
    <row r="48" spans="1:18" s="4" customFormat="1" ht="15" thickBot="1" x14ac:dyDescent="0.35">
      <c r="A48" s="197"/>
      <c r="B48" s="217" t="s">
        <v>66</v>
      </c>
      <c r="C48" s="216">
        <v>6989.08</v>
      </c>
      <c r="D48" s="194">
        <v>2215</v>
      </c>
      <c r="E48" s="194"/>
      <c r="F48" s="194"/>
      <c r="G48" s="194"/>
      <c r="H48" s="194"/>
      <c r="I48" s="194"/>
      <c r="J48" s="194"/>
      <c r="K48" s="194"/>
      <c r="L48" s="194"/>
      <c r="M48" s="194"/>
      <c r="N48" s="197"/>
      <c r="O48" s="8">
        <f>SUM(C48:N48)</f>
        <v>9204.08</v>
      </c>
    </row>
    <row r="49" spans="2:2" x14ac:dyDescent="0.3">
      <c r="B49" s="14" t="s">
        <v>69</v>
      </c>
    </row>
  </sheetData>
  <sheetProtection sheet="1" objects="1" scenarios="1"/>
  <pageMargins left="0.19685039370078741" right="0.19685039370078741" top="0.31496062992125984" bottom="0.31496062992125984" header="0.15748031496062992" footer="0.15748031496062992"/>
  <pageSetup paperSize="9" scale="73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5:O7" unlockedFormula="1"/>
  </ignoredErrors>
  <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8"/>
  <sheetViews>
    <sheetView showZeros="0" zoomScale="90" zoomScaleNormal="90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Q39" sqref="Q39"/>
    </sheetView>
  </sheetViews>
  <sheetFormatPr baseColWidth="10" defaultColWidth="11.44140625" defaultRowHeight="14.4" x14ac:dyDescent="0.3"/>
  <cols>
    <col min="1" max="1" width="5.44140625" style="3" bestFit="1" customWidth="1"/>
    <col min="2" max="2" width="27.77734375" style="3" customWidth="1"/>
    <col min="3" max="5" width="11.44140625" style="2"/>
    <col min="6" max="6" width="11.77734375" style="2" customWidth="1"/>
    <col min="7" max="10" width="11.44140625" style="2"/>
    <col min="11" max="11" width="11.77734375" style="2" customWidth="1"/>
    <col min="12" max="12" width="11.44140625" style="2"/>
    <col min="13" max="13" width="12.5546875" style="2" customWidth="1"/>
    <col min="14" max="14" width="12.21875" style="2" customWidth="1"/>
    <col min="15" max="15" width="11.44140625" style="76"/>
    <col min="16" max="16384" width="11.44140625" style="3"/>
  </cols>
  <sheetData>
    <row r="1" spans="1:22" ht="15.6" x14ac:dyDescent="0.3">
      <c r="B1" s="1" t="s">
        <v>77</v>
      </c>
    </row>
    <row r="2" spans="1:22" ht="15" thickBot="1" x14ac:dyDescent="0.35">
      <c r="C2" s="4" t="s">
        <v>56</v>
      </c>
    </row>
    <row r="3" spans="1:22" ht="15" thickBot="1" x14ac:dyDescent="0.35">
      <c r="A3" s="8" t="s">
        <v>59</v>
      </c>
      <c r="B3" s="18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50" t="s">
        <v>38</v>
      </c>
    </row>
    <row r="4" spans="1:22" x14ac:dyDescent="0.3">
      <c r="A4" s="107">
        <v>1</v>
      </c>
      <c r="B4" s="22" t="s">
        <v>39</v>
      </c>
      <c r="C4" s="90">
        <v>27360</v>
      </c>
      <c r="D4" s="91">
        <v>25380</v>
      </c>
      <c r="E4" s="91"/>
      <c r="F4" s="93"/>
      <c r="G4" s="91"/>
      <c r="H4" s="91"/>
      <c r="I4" s="91"/>
      <c r="J4" s="91"/>
      <c r="K4" s="91"/>
      <c r="L4" s="91"/>
      <c r="M4" s="93"/>
      <c r="N4" s="249"/>
      <c r="O4" s="295">
        <f>SUM(Tabla8[[#This Row],[Gener]:[Desembre]])</f>
        <v>52740</v>
      </c>
    </row>
    <row r="5" spans="1:22" x14ac:dyDescent="0.3">
      <c r="A5" s="108">
        <v>2</v>
      </c>
      <c r="B5" s="19" t="s">
        <v>0</v>
      </c>
      <c r="C5" s="92"/>
      <c r="D5" s="93" t="s">
        <v>81</v>
      </c>
      <c r="E5" s="93"/>
      <c r="F5" s="93"/>
      <c r="G5" s="93"/>
      <c r="H5" s="93"/>
      <c r="I5" s="93"/>
      <c r="J5" s="93"/>
      <c r="K5" s="93"/>
      <c r="L5" s="93"/>
      <c r="M5" s="93"/>
      <c r="N5" s="249"/>
      <c r="O5" s="296">
        <f>SUM(Tabla8[[#This Row],[Gener]:[Desembre]])</f>
        <v>0</v>
      </c>
    </row>
    <row r="6" spans="1:22" x14ac:dyDescent="0.3">
      <c r="A6" s="108">
        <v>3</v>
      </c>
      <c r="B6" s="19" t="s">
        <v>1</v>
      </c>
      <c r="C6" s="92"/>
      <c r="D6" s="93" t="s">
        <v>81</v>
      </c>
      <c r="E6" s="93"/>
      <c r="F6" s="93"/>
      <c r="G6" s="93"/>
      <c r="H6" s="93"/>
      <c r="I6" s="93"/>
      <c r="J6" s="93"/>
      <c r="K6" s="93"/>
      <c r="L6" s="93"/>
      <c r="M6" s="93"/>
      <c r="N6" s="249"/>
      <c r="O6" s="296">
        <f>SUM(Tabla8[[#This Row],[Gener]:[Desembre]])</f>
        <v>0</v>
      </c>
    </row>
    <row r="7" spans="1:22" x14ac:dyDescent="0.3">
      <c r="A7" s="108">
        <v>4</v>
      </c>
      <c r="B7" s="19" t="s">
        <v>2</v>
      </c>
      <c r="C7" s="92">
        <v>3266.7543587228943</v>
      </c>
      <c r="D7" s="93">
        <v>3869.5223324170684</v>
      </c>
      <c r="E7" s="93"/>
      <c r="F7" s="93"/>
      <c r="G7" s="93"/>
      <c r="H7" s="93"/>
      <c r="I7" s="93"/>
      <c r="J7" s="93"/>
      <c r="K7" s="93"/>
      <c r="L7" s="93"/>
      <c r="M7" s="93"/>
      <c r="N7" s="249"/>
      <c r="O7" s="296">
        <f>SUM(Tabla8[[#This Row],[Gener]:[Desembre]])</f>
        <v>7136.2766911399631</v>
      </c>
    </row>
    <row r="8" spans="1:22" x14ac:dyDescent="0.3">
      <c r="A8" s="108">
        <v>5</v>
      </c>
      <c r="B8" s="19" t="s">
        <v>3</v>
      </c>
      <c r="C8" s="92"/>
      <c r="D8" s="93" t="s">
        <v>81</v>
      </c>
      <c r="E8" s="93"/>
      <c r="F8" s="93"/>
      <c r="G8" s="93"/>
      <c r="H8" s="93"/>
      <c r="I8" s="93"/>
      <c r="J8" s="93"/>
      <c r="K8" s="93"/>
      <c r="L8" s="93"/>
      <c r="M8" s="93"/>
      <c r="N8" s="249"/>
      <c r="O8" s="296">
        <f>SUM(Tabla8[[#This Row],[Gener]:[Desembre]])</f>
        <v>0</v>
      </c>
    </row>
    <row r="9" spans="1:22" x14ac:dyDescent="0.3">
      <c r="A9" s="108">
        <v>6</v>
      </c>
      <c r="B9" s="19" t="s">
        <v>4</v>
      </c>
      <c r="C9" s="92">
        <v>146760</v>
      </c>
      <c r="D9" s="93">
        <v>133520</v>
      </c>
      <c r="E9" s="93"/>
      <c r="F9" s="93"/>
      <c r="G9" s="93"/>
      <c r="H9" s="93"/>
      <c r="I9" s="93"/>
      <c r="J9" s="93"/>
      <c r="K9" s="93"/>
      <c r="L9" s="93"/>
      <c r="M9" s="93"/>
      <c r="N9" s="249"/>
      <c r="O9" s="296">
        <f>SUM(Tabla8[[#This Row],[Gener]:[Desembre]])</f>
        <v>280280</v>
      </c>
    </row>
    <row r="10" spans="1:22" x14ac:dyDescent="0.3">
      <c r="A10" s="108">
        <v>8</v>
      </c>
      <c r="B10" s="19" t="s">
        <v>7</v>
      </c>
      <c r="C10" s="92">
        <v>7605.6154244306417</v>
      </c>
      <c r="D10" s="93">
        <v>7753.7735589840877</v>
      </c>
      <c r="E10" s="93"/>
      <c r="F10" s="93"/>
      <c r="G10" s="93"/>
      <c r="H10" s="93"/>
      <c r="I10" s="93"/>
      <c r="J10" s="93"/>
      <c r="K10" s="93"/>
      <c r="L10" s="93"/>
      <c r="M10" s="93"/>
      <c r="N10" s="249"/>
      <c r="O10" s="296">
        <f>SUM(Tabla8[[#This Row],[Gener]:[Desembre]])</f>
        <v>15359.38898341473</v>
      </c>
    </row>
    <row r="11" spans="1:22" x14ac:dyDescent="0.3">
      <c r="A11" s="108">
        <v>9</v>
      </c>
      <c r="B11" s="87" t="s">
        <v>40</v>
      </c>
      <c r="C11" s="92"/>
      <c r="D11" s="93" t="s">
        <v>81</v>
      </c>
      <c r="E11" s="93"/>
      <c r="F11" s="93"/>
      <c r="G11" s="93"/>
      <c r="H11" s="93"/>
      <c r="I11" s="93"/>
      <c r="J11" s="93"/>
      <c r="K11" s="93"/>
      <c r="L11" s="93"/>
      <c r="M11" s="93"/>
      <c r="N11" s="249"/>
      <c r="O11" s="296">
        <f>SUM(Tabla8[[#This Row],[Gener]:[Desembre]])</f>
        <v>0</v>
      </c>
      <c r="V11" s="228"/>
    </row>
    <row r="12" spans="1:22" x14ac:dyDescent="0.3">
      <c r="A12" s="108">
        <v>10</v>
      </c>
      <c r="B12" s="19" t="s">
        <v>41</v>
      </c>
      <c r="C12" s="92"/>
      <c r="D12" s="93" t="s">
        <v>81</v>
      </c>
      <c r="E12" s="93"/>
      <c r="F12" s="93"/>
      <c r="G12" s="93"/>
      <c r="H12" s="93"/>
      <c r="I12" s="93"/>
      <c r="J12" s="93"/>
      <c r="K12" s="93"/>
      <c r="L12" s="93"/>
      <c r="M12" s="93"/>
      <c r="N12" s="249"/>
      <c r="O12" s="296">
        <f>SUM(Tabla8[[#This Row],[Gener]:[Desembre]])</f>
        <v>0</v>
      </c>
    </row>
    <row r="13" spans="1:22" x14ac:dyDescent="0.3">
      <c r="A13" s="108">
        <v>11</v>
      </c>
      <c r="B13" s="19" t="s">
        <v>9</v>
      </c>
      <c r="C13" s="92"/>
      <c r="D13" s="93" t="s">
        <v>81</v>
      </c>
      <c r="E13" s="93"/>
      <c r="F13" s="93"/>
      <c r="G13" s="93"/>
      <c r="H13" s="93"/>
      <c r="I13" s="93"/>
      <c r="J13" s="93"/>
      <c r="K13" s="93"/>
      <c r="L13" s="93"/>
      <c r="M13" s="93"/>
      <c r="N13" s="249"/>
      <c r="O13" s="296">
        <f>SUM(Tabla8[[#This Row],[Gener]:[Desembre]])</f>
        <v>0</v>
      </c>
    </row>
    <row r="14" spans="1:22" x14ac:dyDescent="0.3">
      <c r="A14" s="108">
        <v>12</v>
      </c>
      <c r="B14" s="19" t="s">
        <v>10</v>
      </c>
      <c r="C14" s="92">
        <v>9240</v>
      </c>
      <c r="D14" s="93">
        <v>8980</v>
      </c>
      <c r="E14" s="93"/>
      <c r="F14" s="93"/>
      <c r="G14" s="93"/>
      <c r="H14" s="93"/>
      <c r="I14" s="93"/>
      <c r="J14" s="93"/>
      <c r="K14" s="93"/>
      <c r="L14" s="93"/>
      <c r="M14" s="93"/>
      <c r="N14" s="249"/>
      <c r="O14" s="296">
        <f>SUM(Tabla8[[#This Row],[Gener]:[Desembre]])</f>
        <v>18220</v>
      </c>
    </row>
    <row r="15" spans="1:22" x14ac:dyDescent="0.3">
      <c r="A15" s="108">
        <v>13</v>
      </c>
      <c r="B15" s="19" t="s">
        <v>42</v>
      </c>
      <c r="C15" s="92">
        <v>28900</v>
      </c>
      <c r="D15" s="93">
        <v>26760</v>
      </c>
      <c r="E15" s="93"/>
      <c r="F15" s="93"/>
      <c r="G15" s="93"/>
      <c r="H15" s="93"/>
      <c r="I15" s="93"/>
      <c r="J15" s="93"/>
      <c r="K15" s="93"/>
      <c r="L15" s="93"/>
      <c r="M15" s="93"/>
      <c r="N15" s="249"/>
      <c r="O15" s="296">
        <f>SUM(Tabla8[[#This Row],[Gener]:[Desembre]])</f>
        <v>55660</v>
      </c>
    </row>
    <row r="16" spans="1:22" x14ac:dyDescent="0.3">
      <c r="A16" s="108">
        <v>14</v>
      </c>
      <c r="B16" s="19" t="s">
        <v>11</v>
      </c>
      <c r="C16" s="92"/>
      <c r="D16" s="93" t="s">
        <v>81</v>
      </c>
      <c r="E16" s="93"/>
      <c r="F16" s="93"/>
      <c r="G16" s="93"/>
      <c r="H16" s="93"/>
      <c r="I16" s="93"/>
      <c r="J16" s="93"/>
      <c r="K16" s="93"/>
      <c r="L16" s="93"/>
      <c r="M16" s="93"/>
      <c r="N16" s="249"/>
      <c r="O16" s="296">
        <f>SUM(Tabla8[[#This Row],[Gener]:[Desembre]])</f>
        <v>0</v>
      </c>
    </row>
    <row r="17" spans="1:15" x14ac:dyDescent="0.3">
      <c r="A17" s="108">
        <v>15</v>
      </c>
      <c r="B17" s="19" t="s">
        <v>12</v>
      </c>
      <c r="C17" s="92">
        <v>20720</v>
      </c>
      <c r="D17" s="93">
        <v>56120</v>
      </c>
      <c r="E17" s="93"/>
      <c r="F17" s="93"/>
      <c r="G17" s="93"/>
      <c r="H17" s="93"/>
      <c r="I17" s="93"/>
      <c r="J17" s="93"/>
      <c r="K17" s="93"/>
      <c r="L17" s="93"/>
      <c r="M17" s="93"/>
      <c r="N17" s="249"/>
      <c r="O17" s="296">
        <f>SUM(Tabla8[[#This Row],[Gener]:[Desembre]])</f>
        <v>76840</v>
      </c>
    </row>
    <row r="18" spans="1:15" x14ac:dyDescent="0.3">
      <c r="A18" s="108">
        <v>16</v>
      </c>
      <c r="B18" s="19" t="s">
        <v>13</v>
      </c>
      <c r="C18" s="92"/>
      <c r="D18" s="93" t="s">
        <v>81</v>
      </c>
      <c r="E18" s="93"/>
      <c r="F18" s="93"/>
      <c r="G18" s="93"/>
      <c r="H18" s="93"/>
      <c r="I18" s="93"/>
      <c r="J18" s="93"/>
      <c r="K18" s="93"/>
      <c r="L18" s="93"/>
      <c r="M18" s="93"/>
      <c r="N18" s="249"/>
      <c r="O18" s="296">
        <f>SUM(Tabla8[[#This Row],[Gener]:[Desembre]])</f>
        <v>0</v>
      </c>
    </row>
    <row r="19" spans="1:15" x14ac:dyDescent="0.3">
      <c r="A19" s="108">
        <v>17</v>
      </c>
      <c r="B19" s="19" t="s">
        <v>14</v>
      </c>
      <c r="C19" s="92">
        <v>48500</v>
      </c>
      <c r="D19" s="93">
        <v>43780</v>
      </c>
      <c r="E19" s="93"/>
      <c r="F19" s="93"/>
      <c r="G19" s="93"/>
      <c r="H19" s="93"/>
      <c r="I19" s="93"/>
      <c r="J19" s="93"/>
      <c r="K19" s="93"/>
      <c r="L19" s="93"/>
      <c r="M19" s="93"/>
      <c r="N19" s="249"/>
      <c r="O19" s="296">
        <f>SUM(Tabla8[[#This Row],[Gener]:[Desembre]])</f>
        <v>92280</v>
      </c>
    </row>
    <row r="20" spans="1:15" x14ac:dyDescent="0.3">
      <c r="A20" s="108">
        <v>18</v>
      </c>
      <c r="B20" s="19" t="s">
        <v>15</v>
      </c>
      <c r="C20" s="92"/>
      <c r="D20" s="93" t="s">
        <v>81</v>
      </c>
      <c r="E20" s="93"/>
      <c r="F20" s="93"/>
      <c r="G20" s="93"/>
      <c r="H20" s="93"/>
      <c r="I20" s="93"/>
      <c r="J20" s="93"/>
      <c r="K20" s="93"/>
      <c r="L20" s="93"/>
      <c r="M20" s="93"/>
      <c r="N20" s="249"/>
      <c r="O20" s="296">
        <f>SUM(Tabla8[[#This Row],[Gener]:[Desembre]])</f>
        <v>0</v>
      </c>
    </row>
    <row r="21" spans="1:15" x14ac:dyDescent="0.3">
      <c r="A21" s="108">
        <v>19</v>
      </c>
      <c r="B21" s="19" t="s">
        <v>16</v>
      </c>
      <c r="C21" s="92">
        <v>80840</v>
      </c>
      <c r="D21" s="93">
        <v>69060</v>
      </c>
      <c r="E21" s="93"/>
      <c r="F21" s="93"/>
      <c r="G21" s="93"/>
      <c r="H21" s="93"/>
      <c r="I21" s="93"/>
      <c r="J21" s="93"/>
      <c r="K21" s="93"/>
      <c r="L21" s="93"/>
      <c r="M21" s="93"/>
      <c r="N21" s="249"/>
      <c r="O21" s="296">
        <f>SUM(Tabla8[[#This Row],[Gener]:[Desembre]])</f>
        <v>149900</v>
      </c>
    </row>
    <row r="22" spans="1:15" x14ac:dyDescent="0.3">
      <c r="A22" s="108">
        <v>20</v>
      </c>
      <c r="B22" s="19" t="s">
        <v>17</v>
      </c>
      <c r="C22" s="92"/>
      <c r="D22" s="93" t="s">
        <v>81</v>
      </c>
      <c r="E22" s="93"/>
      <c r="F22" s="93"/>
      <c r="G22" s="93"/>
      <c r="H22" s="93"/>
      <c r="I22" s="93"/>
      <c r="J22" s="93"/>
      <c r="K22" s="93"/>
      <c r="L22" s="93"/>
      <c r="M22" s="93"/>
      <c r="N22" s="249"/>
      <c r="O22" s="296">
        <f>SUM(Tabla8[[#This Row],[Gener]:[Desembre]])</f>
        <v>0</v>
      </c>
    </row>
    <row r="23" spans="1:15" x14ac:dyDescent="0.3">
      <c r="A23" s="108">
        <v>21</v>
      </c>
      <c r="B23" s="19" t="s">
        <v>18</v>
      </c>
      <c r="C23" s="92">
        <v>3082.5315326359373</v>
      </c>
      <c r="D23" s="93">
        <v>2953.968944284733</v>
      </c>
      <c r="E23" s="93"/>
      <c r="F23" s="93"/>
      <c r="G23" s="93"/>
      <c r="H23" s="93"/>
      <c r="I23" s="93"/>
      <c r="J23" s="93"/>
      <c r="K23" s="93"/>
      <c r="L23" s="93"/>
      <c r="M23" s="93"/>
      <c r="N23" s="249"/>
      <c r="O23" s="296">
        <f>SUM(Tabla8[[#This Row],[Gener]:[Desembre]])</f>
        <v>6036.5004769206698</v>
      </c>
    </row>
    <row r="24" spans="1:15" x14ac:dyDescent="0.3">
      <c r="A24" s="108">
        <v>22</v>
      </c>
      <c r="B24" s="19" t="s">
        <v>19</v>
      </c>
      <c r="C24" s="92"/>
      <c r="D24" s="93" t="s">
        <v>81</v>
      </c>
      <c r="E24" s="93"/>
      <c r="F24" s="93"/>
      <c r="G24" s="93"/>
      <c r="H24" s="93"/>
      <c r="I24" s="93"/>
      <c r="J24" s="93"/>
      <c r="K24" s="93"/>
      <c r="L24" s="93"/>
      <c r="M24" s="93"/>
      <c r="N24" s="249"/>
      <c r="O24" s="296">
        <f>SUM(Tabla8[[#This Row],[Gener]:[Desembre]])</f>
        <v>0</v>
      </c>
    </row>
    <row r="25" spans="1:15" x14ac:dyDescent="0.3">
      <c r="A25" s="108">
        <v>23</v>
      </c>
      <c r="B25" s="19" t="s">
        <v>43</v>
      </c>
      <c r="C25" s="92">
        <v>38840</v>
      </c>
      <c r="D25" s="93">
        <v>36960</v>
      </c>
      <c r="E25" s="93"/>
      <c r="F25" s="93"/>
      <c r="G25" s="93"/>
      <c r="H25" s="93"/>
      <c r="I25" s="93"/>
      <c r="J25" s="93"/>
      <c r="K25" s="93"/>
      <c r="L25" s="93"/>
      <c r="M25" s="93"/>
      <c r="N25" s="249"/>
      <c r="O25" s="296">
        <f>SUM(Tabla8[[#This Row],[Gener]:[Desembre]])</f>
        <v>75800</v>
      </c>
    </row>
    <row r="26" spans="1:15" x14ac:dyDescent="0.3">
      <c r="A26" s="108">
        <v>24</v>
      </c>
      <c r="B26" s="19" t="s">
        <v>44</v>
      </c>
      <c r="C26" s="92">
        <v>84340</v>
      </c>
      <c r="D26" s="93">
        <v>75340</v>
      </c>
      <c r="E26" s="93"/>
      <c r="F26" s="93"/>
      <c r="G26" s="93"/>
      <c r="H26" s="93"/>
      <c r="I26" s="93"/>
      <c r="J26" s="93"/>
      <c r="K26" s="93"/>
      <c r="L26" s="93"/>
      <c r="M26" s="93"/>
      <c r="N26" s="249"/>
      <c r="O26" s="296">
        <f>SUM(Tabla8[[#This Row],[Gener]:[Desembre]])</f>
        <v>159680</v>
      </c>
    </row>
    <row r="27" spans="1:15" x14ac:dyDescent="0.3">
      <c r="A27" s="108">
        <v>25</v>
      </c>
      <c r="B27" s="19" t="s">
        <v>20</v>
      </c>
      <c r="C27" s="92"/>
      <c r="D27" s="93" t="s">
        <v>81</v>
      </c>
      <c r="E27" s="93"/>
      <c r="F27" s="93"/>
      <c r="G27" s="93"/>
      <c r="H27" s="93"/>
      <c r="I27" s="93"/>
      <c r="J27" s="93"/>
      <c r="K27" s="93"/>
      <c r="L27" s="93"/>
      <c r="M27" s="93"/>
      <c r="N27" s="249"/>
      <c r="O27" s="296">
        <f>SUM(Tabla8[[#This Row],[Gener]:[Desembre]])</f>
        <v>0</v>
      </c>
    </row>
    <row r="28" spans="1:15" x14ac:dyDescent="0.3">
      <c r="A28" s="108">
        <v>26</v>
      </c>
      <c r="B28" s="19" t="s">
        <v>45</v>
      </c>
      <c r="C28" s="92">
        <v>35260</v>
      </c>
      <c r="D28" s="93">
        <v>31840</v>
      </c>
      <c r="E28" s="93"/>
      <c r="F28" s="93"/>
      <c r="G28" s="93"/>
      <c r="H28" s="93"/>
      <c r="I28" s="93"/>
      <c r="J28" s="93"/>
      <c r="K28" s="93"/>
      <c r="L28" s="93"/>
      <c r="M28" s="93"/>
      <c r="N28" s="249"/>
      <c r="O28" s="296">
        <f>SUM(Tabla8[[#This Row],[Gener]:[Desembre]])</f>
        <v>67100</v>
      </c>
    </row>
    <row r="29" spans="1:15" x14ac:dyDescent="0.3">
      <c r="A29" s="108">
        <v>27</v>
      </c>
      <c r="B29" s="19" t="s">
        <v>46</v>
      </c>
      <c r="C29" s="92"/>
      <c r="D29" s="93" t="s">
        <v>81</v>
      </c>
      <c r="E29" s="93"/>
      <c r="F29" s="93"/>
      <c r="G29" s="93"/>
      <c r="H29" s="93"/>
      <c r="I29" s="93"/>
      <c r="J29" s="93"/>
      <c r="K29" s="93"/>
      <c r="L29" s="93"/>
      <c r="M29" s="93"/>
      <c r="N29" s="249"/>
      <c r="O29" s="296">
        <f>SUM(Tabla8[[#This Row],[Gener]:[Desembre]])</f>
        <v>0</v>
      </c>
    </row>
    <row r="30" spans="1:15" x14ac:dyDescent="0.3">
      <c r="A30" s="108">
        <v>28</v>
      </c>
      <c r="B30" s="19" t="s">
        <v>47</v>
      </c>
      <c r="C30" s="92">
        <v>31620</v>
      </c>
      <c r="D30" s="93">
        <v>28440</v>
      </c>
      <c r="E30" s="93"/>
      <c r="F30" s="93"/>
      <c r="G30" s="93"/>
      <c r="H30" s="93"/>
      <c r="I30" s="93"/>
      <c r="J30" s="93"/>
      <c r="K30" s="93"/>
      <c r="L30" s="93"/>
      <c r="M30" s="93"/>
      <c r="N30" s="249"/>
      <c r="O30" s="296">
        <f>SUM(Tabla8[[#This Row],[Gener]:[Desembre]])</f>
        <v>60060</v>
      </c>
    </row>
    <row r="31" spans="1:15" x14ac:dyDescent="0.3">
      <c r="A31" s="108">
        <v>29</v>
      </c>
      <c r="B31" s="19" t="s">
        <v>48</v>
      </c>
      <c r="C31" s="92">
        <v>30945.098684210527</v>
      </c>
      <c r="D31" s="93">
        <v>25222.735164314116</v>
      </c>
      <c r="E31" s="93"/>
      <c r="F31" s="93"/>
      <c r="G31" s="93"/>
      <c r="H31" s="93"/>
      <c r="I31" s="93"/>
      <c r="J31" s="93"/>
      <c r="K31" s="93"/>
      <c r="L31" s="93"/>
      <c r="M31" s="93"/>
      <c r="N31" s="249"/>
      <c r="O31" s="296">
        <f>SUM(Tabla8[[#This Row],[Gener]:[Desembre]])</f>
        <v>56167.833848524642</v>
      </c>
    </row>
    <row r="32" spans="1:15" x14ac:dyDescent="0.3">
      <c r="A32" s="108">
        <v>30</v>
      </c>
      <c r="B32" s="19" t="s">
        <v>50</v>
      </c>
      <c r="C32" s="92">
        <v>60260</v>
      </c>
      <c r="D32" s="93">
        <v>55680</v>
      </c>
      <c r="E32" s="93"/>
      <c r="F32" s="93"/>
      <c r="G32" s="93"/>
      <c r="H32" s="93"/>
      <c r="I32" s="93"/>
      <c r="J32" s="93"/>
      <c r="K32" s="93"/>
      <c r="L32" s="93"/>
      <c r="M32" s="93"/>
      <c r="N32" s="249"/>
      <c r="O32" s="296">
        <f>SUM(Tabla8[[#This Row],[Gener]:[Desembre]])</f>
        <v>115940</v>
      </c>
    </row>
    <row r="33" spans="1:21" x14ac:dyDescent="0.3">
      <c r="A33" s="108">
        <v>31</v>
      </c>
      <c r="B33" s="19" t="s">
        <v>51</v>
      </c>
      <c r="C33" s="92">
        <v>7700</v>
      </c>
      <c r="D33" s="93">
        <v>7180</v>
      </c>
      <c r="E33" s="93"/>
      <c r="F33" s="93"/>
      <c r="G33" s="93"/>
      <c r="H33" s="93"/>
      <c r="I33" s="93"/>
      <c r="J33" s="93"/>
      <c r="K33" s="93"/>
      <c r="L33" s="93"/>
      <c r="M33" s="93"/>
      <c r="N33" s="249"/>
      <c r="O33" s="296">
        <f>SUM(Tabla8[[#This Row],[Gener]:[Desembre]])</f>
        <v>14880</v>
      </c>
    </row>
    <row r="34" spans="1:21" x14ac:dyDescent="0.3">
      <c r="A34" s="108">
        <v>32</v>
      </c>
      <c r="B34" s="19" t="s">
        <v>52</v>
      </c>
      <c r="C34" s="92">
        <v>83540</v>
      </c>
      <c r="D34" s="93">
        <v>74960</v>
      </c>
      <c r="E34" s="93"/>
      <c r="F34" s="93"/>
      <c r="G34" s="93"/>
      <c r="H34" s="93"/>
      <c r="I34" s="93"/>
      <c r="J34" s="93"/>
      <c r="K34" s="93"/>
      <c r="L34" s="93"/>
      <c r="M34" s="93"/>
      <c r="N34" s="249"/>
      <c r="O34" s="296">
        <f>SUM(Tabla8[[#This Row],[Gener]:[Desembre]])</f>
        <v>158500</v>
      </c>
    </row>
    <row r="35" spans="1:21" x14ac:dyDescent="0.3">
      <c r="A35" s="108">
        <v>33</v>
      </c>
      <c r="B35" s="19" t="s">
        <v>21</v>
      </c>
      <c r="C35" s="92"/>
      <c r="D35" s="93" t="s">
        <v>81</v>
      </c>
      <c r="E35" s="93"/>
      <c r="F35" s="93"/>
      <c r="G35" s="93"/>
      <c r="H35" s="93"/>
      <c r="I35" s="93"/>
      <c r="J35" s="93"/>
      <c r="K35" s="93"/>
      <c r="L35" s="93"/>
      <c r="M35" s="93"/>
      <c r="N35" s="249"/>
      <c r="O35" s="296">
        <f>SUM(Tabla8[[#This Row],[Gener]:[Desembre]])</f>
        <v>0</v>
      </c>
    </row>
    <row r="36" spans="1:21" x14ac:dyDescent="0.3">
      <c r="A36" s="108">
        <v>34</v>
      </c>
      <c r="B36" s="19" t="s">
        <v>22</v>
      </c>
      <c r="C36" s="92">
        <v>10259.496263580613</v>
      </c>
      <c r="D36" s="93">
        <v>15253.8235098235</v>
      </c>
      <c r="E36" s="93"/>
      <c r="F36" s="93"/>
      <c r="G36" s="93"/>
      <c r="H36" s="93"/>
      <c r="I36" s="93"/>
      <c r="J36" s="93"/>
      <c r="K36" s="93"/>
      <c r="L36" s="93"/>
      <c r="M36" s="93"/>
      <c r="N36" s="249"/>
      <c r="O36" s="296">
        <f>SUM(Tabla8[[#This Row],[Gener]:[Desembre]])</f>
        <v>25513.319773404113</v>
      </c>
      <c r="R36" s="16"/>
      <c r="U36" s="21"/>
    </row>
    <row r="37" spans="1:21" x14ac:dyDescent="0.3">
      <c r="A37" s="108">
        <v>35</v>
      </c>
      <c r="B37" s="19" t="s">
        <v>23</v>
      </c>
      <c r="C37" s="92">
        <v>11420</v>
      </c>
      <c r="D37" s="93">
        <v>11020</v>
      </c>
      <c r="E37" s="93"/>
      <c r="F37" s="93"/>
      <c r="G37" s="93"/>
      <c r="H37" s="93"/>
      <c r="I37" s="93"/>
      <c r="J37" s="93"/>
      <c r="K37" s="93"/>
      <c r="L37" s="93"/>
      <c r="M37" s="93"/>
      <c r="N37" s="249"/>
      <c r="O37" s="296">
        <f>SUM(Tabla8[[#This Row],[Gener]:[Desembre]])</f>
        <v>22440</v>
      </c>
    </row>
    <row r="38" spans="1:21" x14ac:dyDescent="0.3">
      <c r="A38" s="108">
        <v>36</v>
      </c>
      <c r="B38" s="19" t="s">
        <v>24</v>
      </c>
      <c r="C38" s="92">
        <v>2840.5037364193877</v>
      </c>
      <c r="D38" s="93">
        <v>4586.17649017649</v>
      </c>
      <c r="E38" s="93"/>
      <c r="F38" s="93"/>
      <c r="G38" s="93"/>
      <c r="H38" s="93"/>
      <c r="I38" s="93"/>
      <c r="J38" s="93"/>
      <c r="K38" s="93"/>
      <c r="L38" s="93"/>
      <c r="M38" s="93"/>
      <c r="N38" s="249"/>
      <c r="O38" s="296">
        <f>SUM(Tabla8[[#This Row],[Gener]:[Desembre]])</f>
        <v>7426.6802265958777</v>
      </c>
    </row>
    <row r="39" spans="1:21" x14ac:dyDescent="0.3">
      <c r="A39" s="108">
        <v>37</v>
      </c>
      <c r="B39" s="19" t="s">
        <v>25</v>
      </c>
      <c r="C39" s="92">
        <v>33360</v>
      </c>
      <c r="D39" s="93">
        <v>27640</v>
      </c>
      <c r="E39" s="93"/>
      <c r="F39" s="93"/>
      <c r="G39" s="93"/>
      <c r="H39" s="93"/>
      <c r="I39" s="93"/>
      <c r="J39" s="93"/>
      <c r="K39" s="93"/>
      <c r="L39" s="93"/>
      <c r="M39" s="93"/>
      <c r="N39" s="249"/>
      <c r="O39" s="296">
        <f>SUM(Tabla8[[#This Row],[Gener]:[Desembre]])</f>
        <v>61000</v>
      </c>
    </row>
    <row r="40" spans="1:21" x14ac:dyDescent="0.3">
      <c r="A40" s="108">
        <v>38</v>
      </c>
      <c r="B40" s="19" t="s">
        <v>5</v>
      </c>
      <c r="C40" s="92">
        <v>4536.666666666667</v>
      </c>
      <c r="D40" s="93">
        <v>4620</v>
      </c>
      <c r="E40" s="93"/>
      <c r="F40" s="93"/>
      <c r="G40" s="93"/>
      <c r="H40" s="93"/>
      <c r="I40" s="93"/>
      <c r="J40" s="93"/>
      <c r="K40" s="93"/>
      <c r="L40" s="93"/>
      <c r="M40" s="93"/>
      <c r="N40" s="249"/>
      <c r="O40" s="296">
        <f>SUM(Tabla8[[#This Row],[Gener]:[Desembre]])</f>
        <v>9156.6666666666679</v>
      </c>
    </row>
    <row r="41" spans="1:21" x14ac:dyDescent="0.3">
      <c r="A41" s="108">
        <v>39</v>
      </c>
      <c r="B41" s="19" t="s">
        <v>6</v>
      </c>
      <c r="C41" s="92">
        <v>20920</v>
      </c>
      <c r="D41" s="93">
        <v>19940</v>
      </c>
      <c r="E41" s="93"/>
      <c r="F41" s="93"/>
      <c r="G41" s="93"/>
      <c r="H41" s="93"/>
      <c r="I41" s="93"/>
      <c r="J41" s="93"/>
      <c r="K41" s="93"/>
      <c r="L41" s="93"/>
      <c r="M41" s="93"/>
      <c r="N41" s="249"/>
      <c r="O41" s="296">
        <f>SUM(Tabla8[[#This Row],[Gener]:[Desembre]])</f>
        <v>40860</v>
      </c>
    </row>
    <row r="42" spans="1:21" x14ac:dyDescent="0.3">
      <c r="A42" s="108">
        <v>40</v>
      </c>
      <c r="B42" s="19" t="s">
        <v>8</v>
      </c>
      <c r="C42" s="92">
        <v>823.33333333333337</v>
      </c>
      <c r="D42" s="93">
        <v>840</v>
      </c>
      <c r="E42" s="93"/>
      <c r="F42" s="93"/>
      <c r="G42" s="93"/>
      <c r="H42" s="93"/>
      <c r="I42" s="93"/>
      <c r="J42" s="93"/>
      <c r="K42" s="93"/>
      <c r="L42" s="93"/>
      <c r="M42" s="93"/>
      <c r="N42" s="249"/>
      <c r="O42" s="296">
        <f>SUM(Tabla8[[#This Row],[Gener]:[Desembre]])</f>
        <v>1663.3333333333335</v>
      </c>
    </row>
    <row r="43" spans="1:21" ht="15" thickBot="1" x14ac:dyDescent="0.35">
      <c r="A43" s="109">
        <v>41</v>
      </c>
      <c r="B43" s="20" t="s">
        <v>49</v>
      </c>
      <c r="C43" s="253"/>
      <c r="D43" s="254" t="s">
        <v>81</v>
      </c>
      <c r="E43" s="254"/>
      <c r="F43" s="254"/>
      <c r="G43" s="254"/>
      <c r="H43" s="254"/>
      <c r="I43" s="254"/>
      <c r="J43" s="254"/>
      <c r="K43" s="254"/>
      <c r="L43" s="254"/>
      <c r="M43" s="254"/>
      <c r="N43" s="255"/>
      <c r="O43" s="297">
        <f>SUM(Tabla8[[#This Row],[Gener]:[Desembre]])</f>
        <v>0</v>
      </c>
    </row>
    <row r="44" spans="1:21" s="4" customFormat="1" ht="15" thickBot="1" x14ac:dyDescent="0.35">
      <c r="A44" s="88"/>
      <c r="B44" s="251" t="s">
        <v>74</v>
      </c>
      <c r="C44" s="5">
        <f t="shared" ref="C44:O44" si="0">SUBTOTAL(109,C4:C43)</f>
        <v>832940</v>
      </c>
      <c r="D44" s="6">
        <f t="shared" si="0"/>
        <v>797700</v>
      </c>
      <c r="E44" s="6">
        <f t="shared" si="0"/>
        <v>0</v>
      </c>
      <c r="F44" s="6">
        <f t="shared" si="0"/>
        <v>0</v>
      </c>
      <c r="G44" s="6">
        <f t="shared" si="0"/>
        <v>0</v>
      </c>
      <c r="H44" s="6">
        <f t="shared" si="0"/>
        <v>0</v>
      </c>
      <c r="I44" s="6">
        <f t="shared" si="0"/>
        <v>0</v>
      </c>
      <c r="J44" s="6">
        <f t="shared" si="0"/>
        <v>0</v>
      </c>
      <c r="K44" s="6">
        <f t="shared" si="0"/>
        <v>0</v>
      </c>
      <c r="L44" s="6">
        <f t="shared" si="0"/>
        <v>0</v>
      </c>
      <c r="M44" s="6">
        <f t="shared" si="0"/>
        <v>0</v>
      </c>
      <c r="N44" s="7">
        <f t="shared" si="0"/>
        <v>0</v>
      </c>
      <c r="O44" s="252">
        <f t="shared" si="0"/>
        <v>1630639.9999999998</v>
      </c>
    </row>
    <row r="45" spans="1:21" ht="15" thickBot="1" x14ac:dyDescent="0.35">
      <c r="A45" s="88"/>
      <c r="B45" s="24" t="s">
        <v>70</v>
      </c>
      <c r="C45" s="256">
        <v>619620</v>
      </c>
      <c r="D45" s="257">
        <v>572500</v>
      </c>
      <c r="E45" s="257">
        <v>627560</v>
      </c>
      <c r="F45" s="257">
        <v>671040.00000000012</v>
      </c>
      <c r="G45" s="257">
        <v>812480</v>
      </c>
      <c r="H45" s="257">
        <v>802120</v>
      </c>
      <c r="I45" s="257">
        <v>840360</v>
      </c>
      <c r="J45" s="257">
        <v>750200</v>
      </c>
      <c r="K45" s="257">
        <v>771160</v>
      </c>
      <c r="L45" s="257">
        <v>807020</v>
      </c>
      <c r="M45" s="257">
        <v>787960</v>
      </c>
      <c r="N45" s="258">
        <v>803720</v>
      </c>
      <c r="O45" s="28">
        <f>SUM(Tabla8[[#This Row],[Gener]:[Desembre]])</f>
        <v>8865740</v>
      </c>
    </row>
    <row r="46" spans="1:21" ht="15" thickBot="1" x14ac:dyDescent="0.35">
      <c r="A46" s="88"/>
      <c r="B46" s="71" t="s">
        <v>58</v>
      </c>
      <c r="C46" s="105">
        <f t="shared" ref="C46:O46" si="1">(C44/C45)-1</f>
        <v>0.34427552370807923</v>
      </c>
      <c r="D46" s="106">
        <f t="shared" si="1"/>
        <v>0.39336244541484722</v>
      </c>
      <c r="E46" s="106">
        <f t="shared" si="1"/>
        <v>-1</v>
      </c>
      <c r="F46" s="106">
        <f t="shared" si="1"/>
        <v>-1</v>
      </c>
      <c r="G46" s="106">
        <f t="shared" si="1"/>
        <v>-1</v>
      </c>
      <c r="H46" s="106">
        <f t="shared" si="1"/>
        <v>-1</v>
      </c>
      <c r="I46" s="106">
        <f t="shared" si="1"/>
        <v>-1</v>
      </c>
      <c r="J46" s="106">
        <f t="shared" si="1"/>
        <v>-1</v>
      </c>
      <c r="K46" s="106">
        <f t="shared" si="1"/>
        <v>-1</v>
      </c>
      <c r="L46" s="106">
        <f t="shared" si="1"/>
        <v>-1</v>
      </c>
      <c r="M46" s="106">
        <f t="shared" si="1"/>
        <v>-1</v>
      </c>
      <c r="N46" s="247">
        <f t="shared" si="1"/>
        <v>-1</v>
      </c>
      <c r="O46" s="248">
        <f t="shared" si="1"/>
        <v>-0.8160740107424761</v>
      </c>
    </row>
    <row r="47" spans="1:21" x14ac:dyDescent="0.3">
      <c r="B47" s="14" t="s">
        <v>69</v>
      </c>
    </row>
    <row r="49" spans="15:16" x14ac:dyDescent="0.3">
      <c r="O49" s="2"/>
    </row>
    <row r="50" spans="15:16" x14ac:dyDescent="0.3">
      <c r="O50" s="2"/>
      <c r="P50" s="16"/>
    </row>
    <row r="51" spans="15:16" x14ac:dyDescent="0.3">
      <c r="P51" s="16"/>
    </row>
    <row r="52" spans="15:16" x14ac:dyDescent="0.3">
      <c r="P52" s="16"/>
    </row>
    <row r="53" spans="15:16" x14ac:dyDescent="0.3">
      <c r="P53" s="16"/>
    </row>
    <row r="54" spans="15:16" x14ac:dyDescent="0.3">
      <c r="P54" s="16"/>
    </row>
    <row r="55" spans="15:16" x14ac:dyDescent="0.3">
      <c r="P55" s="16"/>
    </row>
    <row r="56" spans="15:16" x14ac:dyDescent="0.3">
      <c r="O56" s="4"/>
    </row>
    <row r="57" spans="15:16" x14ac:dyDescent="0.3">
      <c r="O57" s="4"/>
    </row>
    <row r="58" spans="15:16" x14ac:dyDescent="0.3">
      <c r="O58" s="4"/>
    </row>
  </sheetData>
  <sheetProtection sheet="1" objects="1" scenarios="1"/>
  <sortState xmlns:xlrd2="http://schemas.microsoft.com/office/spreadsheetml/2017/richdata2" ref="B4:O45">
    <sortCondition ref="B4:B45"/>
  </sortState>
  <conditionalFormatting sqref="C46:O46">
    <cfRule type="cellIs" dxfId="1" priority="1" operator="lessThan">
      <formula>0</formula>
    </cfRule>
  </conditionalFormatting>
  <pageMargins left="0.23622047244094491" right="0.23622047244094491" top="0.51" bottom="0.18" header="0.19685039370078741" footer="0.19"/>
  <pageSetup paperSize="9" scale="77" orientation="landscape" copies="5" r:id="rId1"/>
  <headerFooter>
    <oddHeader>&amp;L&amp;"Calibri,Normal"&amp;G&amp;C&amp;"Calibri,Normal"&amp;F&amp;R&amp;"Calibri,Normal"&amp;G</oddHeader>
    <oddFooter>&amp;L&amp;"Calibri,Normal"&amp;D&amp;C&amp;"Calibri,Normal"&amp;A&amp;R&amp;"Calibri,Normal"&amp;P de&amp;N</oddFooter>
  </headerFooter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5"/>
  <sheetViews>
    <sheetView showZeros="0" zoomScale="90" zoomScaleNormal="90" workbookViewId="0">
      <pane xSplit="2" ySplit="3" topLeftCell="C25" activePane="bottomRight" state="frozen"/>
      <selection activeCell="H11" sqref="H11"/>
      <selection pane="topRight" activeCell="H11" sqref="H11"/>
      <selection pane="bottomLeft" activeCell="H11" sqref="H11"/>
      <selection pane="bottomRight" activeCell="I28" sqref="I28"/>
    </sheetView>
  </sheetViews>
  <sheetFormatPr baseColWidth="10" defaultColWidth="11.44140625" defaultRowHeight="14.4" x14ac:dyDescent="0.3"/>
  <cols>
    <col min="1" max="1" width="5.77734375" style="3" customWidth="1"/>
    <col min="2" max="2" width="27.21875" style="3" customWidth="1"/>
    <col min="3" max="14" width="11.77734375" style="2" customWidth="1"/>
    <col min="15" max="15" width="11.44140625" style="76"/>
    <col min="16" max="16" width="11.44140625" style="3" customWidth="1"/>
    <col min="17" max="16384" width="11.44140625" style="3"/>
  </cols>
  <sheetData>
    <row r="1" spans="1:15" ht="15.6" x14ac:dyDescent="0.3">
      <c r="B1" s="1" t="s">
        <v>78</v>
      </c>
    </row>
    <row r="2" spans="1:15" ht="15" thickBot="1" x14ac:dyDescent="0.35">
      <c r="C2" s="4" t="s">
        <v>55</v>
      </c>
    </row>
    <row r="3" spans="1:15" ht="15" thickBot="1" x14ac:dyDescent="0.35">
      <c r="A3" s="113" t="s">
        <v>59</v>
      </c>
      <c r="B3" s="110" t="s">
        <v>57</v>
      </c>
      <c r="C3" s="117" t="s">
        <v>26</v>
      </c>
      <c r="D3" s="118" t="s">
        <v>27</v>
      </c>
      <c r="E3" s="118" t="s">
        <v>28</v>
      </c>
      <c r="F3" s="118" t="s">
        <v>29</v>
      </c>
      <c r="G3" s="118" t="s">
        <v>30</v>
      </c>
      <c r="H3" s="118" t="s">
        <v>31</v>
      </c>
      <c r="I3" s="118" t="s">
        <v>32</v>
      </c>
      <c r="J3" s="118" t="s">
        <v>33</v>
      </c>
      <c r="K3" s="118" t="s">
        <v>34</v>
      </c>
      <c r="L3" s="118" t="s">
        <v>35</v>
      </c>
      <c r="M3" s="118" t="s">
        <v>36</v>
      </c>
      <c r="N3" s="119" t="s">
        <v>37</v>
      </c>
      <c r="O3" s="124" t="s">
        <v>38</v>
      </c>
    </row>
    <row r="4" spans="1:15" x14ac:dyDescent="0.3">
      <c r="A4" s="114">
        <v>1</v>
      </c>
      <c r="B4" s="111" t="s">
        <v>39</v>
      </c>
      <c r="C4" s="120">
        <v>236060</v>
      </c>
      <c r="D4" s="121">
        <v>208100</v>
      </c>
      <c r="E4" s="121"/>
      <c r="F4" s="121"/>
      <c r="G4" s="121"/>
      <c r="H4" s="121"/>
      <c r="I4" s="121"/>
      <c r="J4" s="121"/>
      <c r="K4" s="121"/>
      <c r="L4" s="89"/>
      <c r="M4" s="89"/>
      <c r="N4" s="89"/>
      <c r="O4" s="123">
        <f>SUM(Tabla12[[#This Row],[Gener]:[Desembre]])</f>
        <v>444160</v>
      </c>
    </row>
    <row r="5" spans="1:15" x14ac:dyDescent="0.3">
      <c r="A5" s="115">
        <v>2</v>
      </c>
      <c r="B5" s="111" t="s">
        <v>0</v>
      </c>
      <c r="C5" s="122"/>
      <c r="D5" s="89" t="s">
        <v>81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123">
        <f>SUM(Tabla12[[#This Row],[Gener]:[Desembre]])</f>
        <v>0</v>
      </c>
    </row>
    <row r="6" spans="1:15" x14ac:dyDescent="0.3">
      <c r="A6" s="115">
        <v>3</v>
      </c>
      <c r="B6" s="111" t="s">
        <v>1</v>
      </c>
      <c r="C6" s="122"/>
      <c r="D6" s="89" t="s">
        <v>81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123">
        <f>SUM(Tabla12[[#This Row],[Gener]:[Desembre]])</f>
        <v>0</v>
      </c>
    </row>
    <row r="7" spans="1:15" x14ac:dyDescent="0.3">
      <c r="A7" s="115">
        <v>4</v>
      </c>
      <c r="B7" s="111" t="s">
        <v>2</v>
      </c>
      <c r="C7" s="122">
        <v>9250</v>
      </c>
      <c r="D7" s="89">
        <v>10288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123">
        <f>SUM(Tabla12[[#This Row],[Gener]:[Desembre]])</f>
        <v>19538</v>
      </c>
    </row>
    <row r="8" spans="1:15" x14ac:dyDescent="0.3">
      <c r="A8" s="115">
        <v>5</v>
      </c>
      <c r="B8" s="111" t="s">
        <v>3</v>
      </c>
      <c r="C8" s="122"/>
      <c r="D8" s="89" t="s">
        <v>81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123">
        <f>SUM(Tabla12[[#This Row],[Gener]:[Desembre]])</f>
        <v>0</v>
      </c>
    </row>
    <row r="9" spans="1:15" x14ac:dyDescent="0.3">
      <c r="A9" s="115">
        <v>6</v>
      </c>
      <c r="B9" s="111" t="s">
        <v>4</v>
      </c>
      <c r="C9" s="122">
        <v>135540</v>
      </c>
      <c r="D9" s="89">
        <v>112940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123">
        <f>SUM(Tabla12[[#This Row],[Gener]:[Desembre]])</f>
        <v>248480</v>
      </c>
    </row>
    <row r="10" spans="1:15" x14ac:dyDescent="0.3">
      <c r="A10" s="115">
        <v>8</v>
      </c>
      <c r="B10" s="111" t="s">
        <v>7</v>
      </c>
      <c r="C10" s="122">
        <v>9912</v>
      </c>
      <c r="D10" s="89">
        <v>11022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123">
        <f>SUM(Tabla12[[#This Row],[Gener]:[Desembre]])</f>
        <v>20934</v>
      </c>
    </row>
    <row r="11" spans="1:15" x14ac:dyDescent="0.3">
      <c r="A11" s="115">
        <v>9</v>
      </c>
      <c r="B11" s="111" t="s">
        <v>40</v>
      </c>
      <c r="C11" s="122"/>
      <c r="D11" s="89" t="s">
        <v>81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123">
        <f>SUM(Tabla12[[#This Row],[Gener]:[Desembre]])</f>
        <v>0</v>
      </c>
    </row>
    <row r="12" spans="1:15" x14ac:dyDescent="0.3">
      <c r="A12" s="115">
        <v>10</v>
      </c>
      <c r="B12" s="111" t="s">
        <v>41</v>
      </c>
      <c r="C12" s="122"/>
      <c r="D12" s="89" t="s">
        <v>81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23">
        <f>SUM(Tabla12[[#This Row],[Gener]:[Desembre]])</f>
        <v>0</v>
      </c>
    </row>
    <row r="13" spans="1:15" x14ac:dyDescent="0.3">
      <c r="A13" s="115">
        <v>11</v>
      </c>
      <c r="B13" s="111" t="s">
        <v>9</v>
      </c>
      <c r="C13" s="122"/>
      <c r="D13" s="89" t="s">
        <v>81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123">
        <f>SUM(Tabla12[[#This Row],[Gener]:[Desembre]])</f>
        <v>0</v>
      </c>
    </row>
    <row r="14" spans="1:15" x14ac:dyDescent="0.3">
      <c r="A14" s="115">
        <v>12</v>
      </c>
      <c r="B14" s="111" t="s">
        <v>10</v>
      </c>
      <c r="C14" s="122">
        <v>58420</v>
      </c>
      <c r="D14" s="89">
        <v>51660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123">
        <f>SUM(Tabla12[[#This Row],[Gener]:[Desembre]])</f>
        <v>110080</v>
      </c>
    </row>
    <row r="15" spans="1:15" x14ac:dyDescent="0.3">
      <c r="A15" s="115">
        <v>13</v>
      </c>
      <c r="B15" s="111" t="s">
        <v>42</v>
      </c>
      <c r="C15" s="122"/>
      <c r="D15" s="89" t="s">
        <v>81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123">
        <f>SUM(Tabla12[[#This Row],[Gener]:[Desembre]])</f>
        <v>0</v>
      </c>
    </row>
    <row r="16" spans="1:15" x14ac:dyDescent="0.3">
      <c r="A16" s="115">
        <v>14</v>
      </c>
      <c r="B16" s="111" t="s">
        <v>11</v>
      </c>
      <c r="C16" s="122"/>
      <c r="D16" s="89" t="s">
        <v>81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123">
        <f>SUM(Tabla12[[#This Row],[Gener]:[Desembre]])</f>
        <v>0</v>
      </c>
    </row>
    <row r="17" spans="1:15" x14ac:dyDescent="0.3">
      <c r="A17" s="115">
        <v>15</v>
      </c>
      <c r="B17" s="111" t="s">
        <v>12</v>
      </c>
      <c r="C17" s="122">
        <v>10680</v>
      </c>
      <c r="D17" s="89">
        <v>43600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123">
        <f>SUM(Tabla12[[#This Row],[Gener]:[Desembre]])</f>
        <v>54280</v>
      </c>
    </row>
    <row r="18" spans="1:15" x14ac:dyDescent="0.3">
      <c r="A18" s="115">
        <v>16</v>
      </c>
      <c r="B18" s="111" t="s">
        <v>13</v>
      </c>
      <c r="C18" s="122"/>
      <c r="D18" s="89" t="s">
        <v>81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23">
        <f>SUM(Tabla12[[#This Row],[Gener]:[Desembre]])</f>
        <v>0</v>
      </c>
    </row>
    <row r="19" spans="1:15" x14ac:dyDescent="0.3">
      <c r="A19" s="115">
        <v>17</v>
      </c>
      <c r="B19" s="111" t="s">
        <v>14</v>
      </c>
      <c r="C19" s="122">
        <v>35180</v>
      </c>
      <c r="D19" s="89">
        <v>33080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123">
        <f>SUM(Tabla12[[#This Row],[Gener]:[Desembre]])</f>
        <v>68260</v>
      </c>
    </row>
    <row r="20" spans="1:15" x14ac:dyDescent="0.3">
      <c r="A20" s="115">
        <v>18</v>
      </c>
      <c r="B20" s="111" t="s">
        <v>15</v>
      </c>
      <c r="C20" s="122"/>
      <c r="D20" s="89" t="s">
        <v>81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123">
        <f>SUM(Tabla12[[#This Row],[Gener]:[Desembre]])</f>
        <v>0</v>
      </c>
    </row>
    <row r="21" spans="1:15" x14ac:dyDescent="0.3">
      <c r="A21" s="115">
        <v>19</v>
      </c>
      <c r="B21" s="111" t="s">
        <v>16</v>
      </c>
      <c r="C21" s="122">
        <v>81340</v>
      </c>
      <c r="D21" s="89">
        <v>68120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123">
        <f>SUM(Tabla12[[#This Row],[Gener]:[Desembre]])</f>
        <v>149460</v>
      </c>
    </row>
    <row r="22" spans="1:15" x14ac:dyDescent="0.3">
      <c r="A22" s="115">
        <v>20</v>
      </c>
      <c r="B22" s="111" t="s">
        <v>17</v>
      </c>
      <c r="C22" s="122"/>
      <c r="D22" s="89" t="s">
        <v>81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123">
        <f>SUM(Tabla12[[#This Row],[Gener]:[Desembre]])</f>
        <v>0</v>
      </c>
    </row>
    <row r="23" spans="1:15" x14ac:dyDescent="0.3">
      <c r="A23" s="115">
        <v>21</v>
      </c>
      <c r="B23" s="111" t="s">
        <v>18</v>
      </c>
      <c r="C23" s="122">
        <v>10563</v>
      </c>
      <c r="D23" s="89">
        <v>13251.237762237761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123">
        <f>SUM(Tabla12[[#This Row],[Gener]:[Desembre]])</f>
        <v>23814.237762237761</v>
      </c>
    </row>
    <row r="24" spans="1:15" x14ac:dyDescent="0.3">
      <c r="A24" s="115">
        <v>22</v>
      </c>
      <c r="B24" s="111" t="s">
        <v>19</v>
      </c>
      <c r="C24" s="122"/>
      <c r="D24" s="89" t="s">
        <v>81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123">
        <f>SUM(Tabla12[[#This Row],[Gener]:[Desembre]])</f>
        <v>0</v>
      </c>
    </row>
    <row r="25" spans="1:15" x14ac:dyDescent="0.3">
      <c r="A25" s="115">
        <v>23</v>
      </c>
      <c r="B25" s="111" t="s">
        <v>43</v>
      </c>
      <c r="C25" s="122">
        <v>270560</v>
      </c>
      <c r="D25" s="89">
        <v>243140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123">
        <f>SUM(Tabla12[[#This Row],[Gener]:[Desembre]])</f>
        <v>513700</v>
      </c>
    </row>
    <row r="26" spans="1:15" x14ac:dyDescent="0.3">
      <c r="A26" s="115">
        <v>24</v>
      </c>
      <c r="B26" s="111" t="s">
        <v>44</v>
      </c>
      <c r="C26" s="122">
        <v>66200</v>
      </c>
      <c r="D26" s="89">
        <v>64140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123">
        <f>SUM(Tabla12[[#This Row],[Gener]:[Desembre]])</f>
        <v>130340</v>
      </c>
    </row>
    <row r="27" spans="1:15" x14ac:dyDescent="0.3">
      <c r="A27" s="115">
        <v>25</v>
      </c>
      <c r="B27" s="111" t="s">
        <v>20</v>
      </c>
      <c r="C27" s="122"/>
      <c r="D27" s="89" t="s">
        <v>81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123">
        <f>SUM(Tabla12[[#This Row],[Gener]:[Desembre]])</f>
        <v>0</v>
      </c>
    </row>
    <row r="28" spans="1:15" x14ac:dyDescent="0.3">
      <c r="A28" s="115">
        <v>26</v>
      </c>
      <c r="B28" s="111" t="s">
        <v>45</v>
      </c>
      <c r="C28" s="122">
        <v>12180</v>
      </c>
      <c r="D28" s="89">
        <v>11340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123">
        <f>SUM(Tabla12[[#This Row],[Gener]:[Desembre]])</f>
        <v>23520</v>
      </c>
    </row>
    <row r="29" spans="1:15" x14ac:dyDescent="0.3">
      <c r="A29" s="115">
        <v>27</v>
      </c>
      <c r="B29" s="111" t="s">
        <v>46</v>
      </c>
      <c r="C29" s="122"/>
      <c r="D29" s="89" t="s">
        <v>81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123">
        <f>SUM(Tabla12[[#This Row],[Gener]:[Desembre]])</f>
        <v>0</v>
      </c>
    </row>
    <row r="30" spans="1:15" x14ac:dyDescent="0.3">
      <c r="A30" s="115">
        <v>28</v>
      </c>
      <c r="B30" s="111" t="s">
        <v>47</v>
      </c>
      <c r="C30" s="122">
        <v>241340</v>
      </c>
      <c r="D30" s="89">
        <v>220980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123">
        <f>SUM(Tabla12[[#This Row],[Gener]:[Desembre]])</f>
        <v>462320</v>
      </c>
    </row>
    <row r="31" spans="1:15" x14ac:dyDescent="0.3">
      <c r="A31" s="115">
        <v>29</v>
      </c>
      <c r="B31" s="111" t="s">
        <v>48</v>
      </c>
      <c r="C31" s="122">
        <v>48675</v>
      </c>
      <c r="D31" s="89">
        <v>44178.762237762232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123">
        <f>SUM(Tabla12[[#This Row],[Gener]:[Desembre]])</f>
        <v>92853.762237762232</v>
      </c>
    </row>
    <row r="32" spans="1:15" x14ac:dyDescent="0.3">
      <c r="A32" s="115">
        <v>30</v>
      </c>
      <c r="B32" s="111" t="s">
        <v>50</v>
      </c>
      <c r="C32" s="122">
        <v>39880</v>
      </c>
      <c r="D32" s="89">
        <v>31120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123">
        <f>SUM(Tabla12[[#This Row],[Gener]:[Desembre]])</f>
        <v>71000</v>
      </c>
    </row>
    <row r="33" spans="1:17" x14ac:dyDescent="0.3">
      <c r="A33" s="115">
        <v>31</v>
      </c>
      <c r="B33" s="111" t="s">
        <v>51</v>
      </c>
      <c r="C33" s="122">
        <v>5120</v>
      </c>
      <c r="D33" s="89">
        <v>5300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123">
        <f>SUM(Tabla12[[#This Row],[Gener]:[Desembre]])</f>
        <v>10420</v>
      </c>
    </row>
    <row r="34" spans="1:17" x14ac:dyDescent="0.3">
      <c r="A34" s="115">
        <v>32</v>
      </c>
      <c r="B34" s="111" t="s">
        <v>52</v>
      </c>
      <c r="C34" s="122">
        <v>65300</v>
      </c>
      <c r="D34" s="89">
        <v>64500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123">
        <f>SUM(Tabla12[[#This Row],[Gener]:[Desembre]])</f>
        <v>129800</v>
      </c>
    </row>
    <row r="35" spans="1:17" x14ac:dyDescent="0.3">
      <c r="A35" s="115">
        <v>33</v>
      </c>
      <c r="B35" s="111" t="s">
        <v>21</v>
      </c>
      <c r="C35" s="122"/>
      <c r="D35" s="89" t="s">
        <v>81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123">
        <f>SUM(Tabla12[[#This Row],[Gener]:[Desembre]])</f>
        <v>0</v>
      </c>
    </row>
    <row r="36" spans="1:17" x14ac:dyDescent="0.3">
      <c r="A36" s="115">
        <v>34</v>
      </c>
      <c r="B36" s="111" t="s">
        <v>22</v>
      </c>
      <c r="C36" s="122">
        <v>84600</v>
      </c>
      <c r="D36" s="89">
        <v>43409.053736340604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123">
        <f>SUM(Tabla12[[#This Row],[Gener]:[Desembre]])</f>
        <v>128009.0537363406</v>
      </c>
    </row>
    <row r="37" spans="1:17" x14ac:dyDescent="0.3">
      <c r="A37" s="115">
        <v>35</v>
      </c>
      <c r="B37" s="111" t="s">
        <v>23</v>
      </c>
      <c r="C37" s="122">
        <v>75980</v>
      </c>
      <c r="D37" s="89">
        <v>65400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123">
        <f>SUM(Tabla12[[#This Row],[Gener]:[Desembre]])</f>
        <v>141380</v>
      </c>
    </row>
    <row r="38" spans="1:17" x14ac:dyDescent="0.3">
      <c r="A38" s="115">
        <v>36</v>
      </c>
      <c r="B38" s="111" t="s">
        <v>24</v>
      </c>
      <c r="C38" s="122">
        <v>20520</v>
      </c>
      <c r="D38" s="89">
        <v>10750.946263659402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123">
        <f>SUM(Tabla12[[#This Row],[Gener]:[Desembre]])</f>
        <v>31270.946263659403</v>
      </c>
    </row>
    <row r="39" spans="1:17" x14ac:dyDescent="0.3">
      <c r="A39" s="115">
        <v>37</v>
      </c>
      <c r="B39" s="111" t="s">
        <v>25</v>
      </c>
      <c r="C39" s="122">
        <v>62560</v>
      </c>
      <c r="D39" s="89">
        <v>56460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23">
        <f>SUM(Tabla12[[#This Row],[Gener]:[Desembre]])</f>
        <v>119020</v>
      </c>
    </row>
    <row r="40" spans="1:17" x14ac:dyDescent="0.3">
      <c r="A40" s="115">
        <v>38</v>
      </c>
      <c r="B40" s="111" t="s">
        <v>5</v>
      </c>
      <c r="C40" s="122">
        <v>10226</v>
      </c>
      <c r="D40" s="89">
        <v>6950.1785714285697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123">
        <f>SUM(Tabla12[[#This Row],[Gener]:[Desembre]])</f>
        <v>17176.178571428569</v>
      </c>
    </row>
    <row r="41" spans="1:17" x14ac:dyDescent="0.3">
      <c r="A41" s="115">
        <v>39</v>
      </c>
      <c r="B41" s="111" t="s">
        <v>6</v>
      </c>
      <c r="C41" s="122">
        <v>27420</v>
      </c>
      <c r="D41" s="89">
        <v>25820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123">
        <f>SUM(Tabla12[[#This Row],[Gener]:[Desembre]])</f>
        <v>53240</v>
      </c>
    </row>
    <row r="42" spans="1:17" x14ac:dyDescent="0.3">
      <c r="A42" s="115">
        <v>40</v>
      </c>
      <c r="B42" s="111" t="s">
        <v>8</v>
      </c>
      <c r="C42" s="122">
        <v>1654</v>
      </c>
      <c r="D42" s="89">
        <v>1609.8214285714289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123">
        <f>SUM(Tabla12[[#This Row],[Gener]:[Desembre]])</f>
        <v>3263.8214285714289</v>
      </c>
    </row>
    <row r="43" spans="1:17" ht="15" thickBot="1" x14ac:dyDescent="0.35">
      <c r="A43" s="116">
        <v>41</v>
      </c>
      <c r="B43" s="112" t="s">
        <v>49</v>
      </c>
      <c r="C43" s="269"/>
      <c r="D43" s="270" t="s">
        <v>81</v>
      </c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1">
        <f>SUM(Tabla12[[#This Row],[Gener]:[Desembre]])</f>
        <v>0</v>
      </c>
    </row>
    <row r="44" spans="1:17" s="4" customFormat="1" ht="15" thickBot="1" x14ac:dyDescent="0.35">
      <c r="B44" s="63" t="s">
        <v>74</v>
      </c>
      <c r="C44" s="272">
        <f>SUBTOTAL(109,Tabla12[Gener])</f>
        <v>1619160</v>
      </c>
      <c r="D44" s="273">
        <f>SUBTOTAL(109,Tabla12[Febrer])</f>
        <v>1447160.0000000002</v>
      </c>
      <c r="E44" s="273">
        <f>SUBTOTAL(109,Tabla12[Març])</f>
        <v>0</v>
      </c>
      <c r="F44" s="273">
        <f>SUBTOTAL(109,Tabla12[Abril])</f>
        <v>0</v>
      </c>
      <c r="G44" s="273">
        <f>SUBTOTAL(109,Tabla12[Maig])</f>
        <v>0</v>
      </c>
      <c r="H44" s="273">
        <f>SUBTOTAL(109,Tabla12[Juny])</f>
        <v>0</v>
      </c>
      <c r="I44" s="273">
        <f>SUBTOTAL(109,Tabla12[Juliol])</f>
        <v>0</v>
      </c>
      <c r="J44" s="273">
        <f>SUBTOTAL(109,Tabla12[Agost])</f>
        <v>0</v>
      </c>
      <c r="K44" s="273">
        <f>SUBTOTAL(109,Tabla12[Setembre])</f>
        <v>0</v>
      </c>
      <c r="L44" s="273">
        <f>SUBTOTAL(109,Tabla12[Octubre])</f>
        <v>0</v>
      </c>
      <c r="M44" s="273">
        <f>SUBTOTAL(109,Tabla12[Novembre])</f>
        <v>0</v>
      </c>
      <c r="N44" s="273">
        <f>SUBTOTAL(109,Tabla12[Desembre])</f>
        <v>0</v>
      </c>
      <c r="O44" s="274">
        <f>SUBTOTAL(109,Tabla12[TOTAL])</f>
        <v>3066320</v>
      </c>
      <c r="P44" s="3"/>
      <c r="Q44" s="171"/>
    </row>
    <row r="45" spans="1:17" ht="15" thickBot="1" x14ac:dyDescent="0.35">
      <c r="B45" s="62" t="s">
        <v>70</v>
      </c>
      <c r="C45" s="275">
        <v>1230010</v>
      </c>
      <c r="D45" s="276">
        <v>1109880</v>
      </c>
      <c r="E45" s="276">
        <v>1208180</v>
      </c>
      <c r="F45" s="276">
        <v>1305440</v>
      </c>
      <c r="G45" s="276">
        <v>1656680</v>
      </c>
      <c r="H45" s="276">
        <v>1749380</v>
      </c>
      <c r="I45" s="276">
        <v>1796260</v>
      </c>
      <c r="J45" s="276">
        <v>1606220</v>
      </c>
      <c r="K45" s="276">
        <v>1601260</v>
      </c>
      <c r="L45" s="276">
        <v>1563480</v>
      </c>
      <c r="M45" s="276">
        <v>1480060</v>
      </c>
      <c r="N45" s="276">
        <v>1485300</v>
      </c>
      <c r="O45" s="277">
        <f>SUM(C45:N45)</f>
        <v>17792150</v>
      </c>
      <c r="P45" s="16"/>
    </row>
    <row r="46" spans="1:17" ht="15" thickBot="1" x14ac:dyDescent="0.35">
      <c r="B46" s="70" t="s">
        <v>58</v>
      </c>
      <c r="C46" s="279">
        <f t="shared" ref="C46:O46" si="0">(C44/C45)-1</f>
        <v>0.3163795416297428</v>
      </c>
      <c r="D46" s="280">
        <f t="shared" si="0"/>
        <v>0.3038887086892279</v>
      </c>
      <c r="E46" s="280">
        <f t="shared" si="0"/>
        <v>-1</v>
      </c>
      <c r="F46" s="280">
        <f t="shared" si="0"/>
        <v>-1</v>
      </c>
      <c r="G46" s="280">
        <f t="shared" si="0"/>
        <v>-1</v>
      </c>
      <c r="H46" s="280">
        <f t="shared" si="0"/>
        <v>-1</v>
      </c>
      <c r="I46" s="280">
        <f t="shared" si="0"/>
        <v>-1</v>
      </c>
      <c r="J46" s="280">
        <f t="shared" si="0"/>
        <v>-1</v>
      </c>
      <c r="K46" s="280">
        <f>(K44/K45)-1</f>
        <v>-1</v>
      </c>
      <c r="L46" s="280">
        <f t="shared" si="0"/>
        <v>-1</v>
      </c>
      <c r="M46" s="280">
        <f t="shared" si="0"/>
        <v>-1</v>
      </c>
      <c r="N46" s="280">
        <f t="shared" si="0"/>
        <v>-1</v>
      </c>
      <c r="O46" s="281">
        <f t="shared" si="0"/>
        <v>-0.82765882706699301</v>
      </c>
    </row>
    <row r="47" spans="1:17" ht="15" thickBot="1" x14ac:dyDescent="0.35">
      <c r="B47" s="278" t="s">
        <v>71</v>
      </c>
      <c r="C47" s="186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282">
        <f>SUM(C47:N47)</f>
        <v>0</v>
      </c>
    </row>
    <row r="48" spans="1:17" x14ac:dyDescent="0.3">
      <c r="B48" s="14" t="s">
        <v>69</v>
      </c>
    </row>
    <row r="55" spans="16:16" x14ac:dyDescent="0.3">
      <c r="P55" s="21"/>
    </row>
  </sheetData>
  <sheetProtection sheet="1" objects="1" scenarios="1"/>
  <pageMargins left="0.19685039370078741" right="0.23622047244094491" top="0.52" bottom="0.2" header="0.19685039370078741" footer="0.16"/>
  <pageSetup paperSize="9" scale="77" orientation="landscape" copies="5" r:id="rId1"/>
  <headerFooter>
    <oddHeader>&amp;L&amp;"Calibri,Normal"&amp;G&amp;C&amp;F&amp;R&amp;"Calibri,Normal"&amp;G</oddHeader>
    <oddFooter>&amp;L&amp;"Calibri,Normal"&amp;D&amp;C&amp;A&amp;R&amp;"Calibri,Normal"&amp;P de &amp;N</oddFooter>
  </headerFooter>
  <ignoredErrors>
    <ignoredError sqref="O46" formula="1"/>
  </ignoredErrors>
  <drawing r:id="rId2"/>
  <legacyDrawingHF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1"/>
  <sheetViews>
    <sheetView showZeros="0" zoomScale="90" zoomScaleNormal="90" workbookViewId="0">
      <selection activeCell="K18" sqref="K18"/>
    </sheetView>
  </sheetViews>
  <sheetFormatPr baseColWidth="10" defaultRowHeight="14.4" x14ac:dyDescent="0.3"/>
  <cols>
    <col min="1" max="1" width="5.21875" customWidth="1"/>
    <col min="2" max="2" width="32.77734375" customWidth="1"/>
    <col min="3" max="14" width="11.77734375" style="52" customWidth="1"/>
    <col min="15" max="15" width="11.77734375" style="53" customWidth="1"/>
    <col min="16" max="1023" width="17" customWidth="1"/>
  </cols>
  <sheetData>
    <row r="1" spans="1:19" ht="15.6" x14ac:dyDescent="0.3">
      <c r="B1" s="50" t="s">
        <v>79</v>
      </c>
      <c r="C1"/>
      <c r="D1"/>
      <c r="E1"/>
      <c r="F1"/>
      <c r="G1"/>
      <c r="H1"/>
      <c r="I1"/>
      <c r="J1"/>
      <c r="K1"/>
      <c r="L1"/>
      <c r="M1"/>
      <c r="N1" s="229"/>
      <c r="O1" s="51"/>
    </row>
    <row r="2" spans="1:19" ht="15" thickBot="1" x14ac:dyDescent="0.35">
      <c r="C2"/>
      <c r="D2"/>
      <c r="E2"/>
      <c r="F2"/>
      <c r="G2"/>
      <c r="H2"/>
      <c r="I2"/>
      <c r="J2"/>
      <c r="K2"/>
      <c r="L2"/>
      <c r="M2"/>
      <c r="N2" s="229"/>
      <c r="O2" s="51"/>
    </row>
    <row r="3" spans="1:19" ht="15" thickBot="1" x14ac:dyDescent="0.35">
      <c r="A3" s="96" t="s">
        <v>59</v>
      </c>
      <c r="B3" s="97" t="s">
        <v>57</v>
      </c>
      <c r="C3" s="98" t="s">
        <v>26</v>
      </c>
      <c r="D3" s="94" t="s">
        <v>27</v>
      </c>
      <c r="E3" s="94" t="s">
        <v>28</v>
      </c>
      <c r="F3" s="94" t="s">
        <v>29</v>
      </c>
      <c r="G3" s="94" t="s">
        <v>30</v>
      </c>
      <c r="H3" s="94" t="s">
        <v>31</v>
      </c>
      <c r="I3" s="94" t="s">
        <v>32</v>
      </c>
      <c r="J3" s="94" t="s">
        <v>33</v>
      </c>
      <c r="K3" s="94" t="s">
        <v>34</v>
      </c>
      <c r="L3" s="94" t="s">
        <v>35</v>
      </c>
      <c r="M3" s="94" t="s">
        <v>36</v>
      </c>
      <c r="N3" s="95" t="s">
        <v>37</v>
      </c>
      <c r="O3" s="96" t="s">
        <v>38</v>
      </c>
    </row>
    <row r="4" spans="1:19" x14ac:dyDescent="0.3">
      <c r="A4" s="133">
        <v>1</v>
      </c>
      <c r="B4" s="136" t="s">
        <v>39</v>
      </c>
      <c r="C4" s="139">
        <v>30940</v>
      </c>
      <c r="D4" s="127">
        <v>30180</v>
      </c>
      <c r="E4" s="127"/>
      <c r="F4" s="128"/>
      <c r="G4" s="128"/>
      <c r="H4" s="128"/>
      <c r="I4" s="128"/>
      <c r="J4" s="128"/>
      <c r="K4" s="128"/>
      <c r="L4" s="128"/>
      <c r="M4" s="128"/>
      <c r="N4" s="291"/>
      <c r="O4" s="285">
        <f>SUM(Tabla911[[#This Row],[Gener]:[Desembre]])</f>
        <v>61120</v>
      </c>
      <c r="R4" s="199"/>
      <c r="S4" s="200"/>
    </row>
    <row r="5" spans="1:19" x14ac:dyDescent="0.3">
      <c r="A5" s="134">
        <v>2</v>
      </c>
      <c r="B5" s="137" t="s">
        <v>0</v>
      </c>
      <c r="C5" s="140"/>
      <c r="D5" s="129" t="s">
        <v>81</v>
      </c>
      <c r="E5" s="129"/>
      <c r="F5" s="130"/>
      <c r="G5" s="130"/>
      <c r="H5" s="130"/>
      <c r="I5" s="130"/>
      <c r="J5" s="130"/>
      <c r="K5" s="130"/>
      <c r="L5" s="130"/>
      <c r="M5" s="130"/>
      <c r="N5" s="283"/>
      <c r="O5" s="134">
        <f>SUM(Tabla911[[#This Row],[Gener]:[Desembre]])</f>
        <v>0</v>
      </c>
      <c r="R5" s="199"/>
      <c r="S5" s="200"/>
    </row>
    <row r="6" spans="1:19" x14ac:dyDescent="0.3">
      <c r="A6" s="134">
        <v>3</v>
      </c>
      <c r="B6" s="137" t="s">
        <v>1</v>
      </c>
      <c r="C6" s="140"/>
      <c r="D6" s="129" t="s">
        <v>81</v>
      </c>
      <c r="E6" s="129"/>
      <c r="F6" s="130"/>
      <c r="G6" s="130"/>
      <c r="H6" s="130"/>
      <c r="I6" s="130"/>
      <c r="J6" s="130"/>
      <c r="K6" s="130"/>
      <c r="L6" s="130"/>
      <c r="M6" s="130"/>
      <c r="N6" s="283"/>
      <c r="O6" s="134">
        <f>SUM(Tabla911[[#This Row],[Gener]:[Desembre]])</f>
        <v>0</v>
      </c>
      <c r="R6" s="199"/>
      <c r="S6" s="200"/>
    </row>
    <row r="7" spans="1:19" x14ac:dyDescent="0.3">
      <c r="A7" s="134">
        <v>4</v>
      </c>
      <c r="B7" s="137" t="s">
        <v>2</v>
      </c>
      <c r="C7" s="140"/>
      <c r="D7" s="129" t="s">
        <v>81</v>
      </c>
      <c r="E7" s="129"/>
      <c r="F7" s="130"/>
      <c r="G7" s="130"/>
      <c r="H7" s="130"/>
      <c r="I7" s="130"/>
      <c r="J7" s="130"/>
      <c r="K7" s="130"/>
      <c r="L7" s="130"/>
      <c r="M7" s="130"/>
      <c r="N7" s="283"/>
      <c r="O7" s="134">
        <f>SUM(Tabla911[[#This Row],[Gener]:[Desembre]])</f>
        <v>0</v>
      </c>
    </row>
    <row r="8" spans="1:19" x14ac:dyDescent="0.3">
      <c r="A8" s="134">
        <v>5</v>
      </c>
      <c r="B8" s="137" t="s">
        <v>3</v>
      </c>
      <c r="C8" s="140">
        <v>5580</v>
      </c>
      <c r="D8" s="129">
        <v>5300</v>
      </c>
      <c r="E8" s="129"/>
      <c r="F8" s="130"/>
      <c r="G8" s="130"/>
      <c r="H8" s="130"/>
      <c r="I8" s="130"/>
      <c r="J8" s="130"/>
      <c r="K8" s="130"/>
      <c r="L8" s="130"/>
      <c r="M8" s="130"/>
      <c r="N8" s="283"/>
      <c r="O8" s="134">
        <f>SUM(Tabla911[[#This Row],[Gener]:[Desembre]])</f>
        <v>10880</v>
      </c>
    </row>
    <row r="9" spans="1:19" x14ac:dyDescent="0.3">
      <c r="A9" s="134">
        <v>6</v>
      </c>
      <c r="B9" s="137" t="s">
        <v>4</v>
      </c>
      <c r="C9" s="140">
        <v>5500</v>
      </c>
      <c r="D9" s="129">
        <v>7180</v>
      </c>
      <c r="E9" s="129"/>
      <c r="F9" s="130"/>
      <c r="G9" s="130"/>
      <c r="H9" s="130"/>
      <c r="I9" s="130"/>
      <c r="J9" s="130"/>
      <c r="K9" s="130"/>
      <c r="L9" s="130"/>
      <c r="M9" s="130"/>
      <c r="N9" s="283"/>
      <c r="O9" s="134">
        <f>SUM(Tabla911[[#This Row],[Gener]:[Desembre]])</f>
        <v>12680</v>
      </c>
    </row>
    <row r="10" spans="1:19" x14ac:dyDescent="0.3">
      <c r="A10" s="134">
        <v>8</v>
      </c>
      <c r="B10" s="137" t="s">
        <v>7</v>
      </c>
      <c r="C10" s="140"/>
      <c r="D10" s="129" t="s">
        <v>81</v>
      </c>
      <c r="E10" s="129"/>
      <c r="F10" s="130"/>
      <c r="G10" s="130"/>
      <c r="H10" s="130"/>
      <c r="I10" s="130"/>
      <c r="J10" s="130"/>
      <c r="K10" s="130"/>
      <c r="L10" s="130"/>
      <c r="M10" s="130"/>
      <c r="N10" s="283"/>
      <c r="O10" s="134">
        <f>SUM(Tabla911[[#This Row],[Gener]:[Desembre]])</f>
        <v>0</v>
      </c>
    </row>
    <row r="11" spans="1:19" x14ac:dyDescent="0.3">
      <c r="A11" s="134">
        <v>9</v>
      </c>
      <c r="B11" s="137" t="s">
        <v>40</v>
      </c>
      <c r="C11" s="140"/>
      <c r="D11" s="129" t="s">
        <v>81</v>
      </c>
      <c r="E11" s="129"/>
      <c r="F11" s="130"/>
      <c r="G11" s="130"/>
      <c r="H11" s="130"/>
      <c r="I11" s="130"/>
      <c r="J11" s="130"/>
      <c r="K11" s="130"/>
      <c r="L11" s="130"/>
      <c r="M11" s="130"/>
      <c r="N11" s="283"/>
      <c r="O11" s="134">
        <f>SUM(Tabla911[[#This Row],[Gener]:[Desembre]])</f>
        <v>0</v>
      </c>
    </row>
    <row r="12" spans="1:19" x14ac:dyDescent="0.3">
      <c r="A12" s="134">
        <v>10</v>
      </c>
      <c r="B12" s="137" t="s">
        <v>41</v>
      </c>
      <c r="C12" s="140"/>
      <c r="D12" s="129" t="s">
        <v>81</v>
      </c>
      <c r="E12" s="129"/>
      <c r="F12" s="130"/>
      <c r="G12" s="130"/>
      <c r="H12" s="130"/>
      <c r="I12" s="130"/>
      <c r="J12" s="130"/>
      <c r="K12" s="130"/>
      <c r="L12" s="130"/>
      <c r="M12" s="130"/>
      <c r="N12" s="283"/>
      <c r="O12" s="134">
        <f>SUM(Tabla911[[#This Row],[Gener]:[Desembre]])</f>
        <v>0</v>
      </c>
    </row>
    <row r="13" spans="1:19" x14ac:dyDescent="0.3">
      <c r="A13" s="134">
        <v>11</v>
      </c>
      <c r="B13" s="137" t="s">
        <v>9</v>
      </c>
      <c r="C13" s="140"/>
      <c r="D13" s="129" t="s">
        <v>81</v>
      </c>
      <c r="E13" s="129"/>
      <c r="F13" s="130"/>
      <c r="G13" s="130"/>
      <c r="H13" s="130"/>
      <c r="I13" s="130"/>
      <c r="J13" s="130"/>
      <c r="K13" s="130"/>
      <c r="L13" s="130"/>
      <c r="M13" s="130"/>
      <c r="N13" s="283"/>
      <c r="O13" s="134">
        <f>SUM(Tabla911[[#This Row],[Gener]:[Desembre]])</f>
        <v>0</v>
      </c>
    </row>
    <row r="14" spans="1:19" x14ac:dyDescent="0.3">
      <c r="A14" s="134">
        <v>12</v>
      </c>
      <c r="B14" s="137" t="s">
        <v>10</v>
      </c>
      <c r="C14" s="140">
        <v>700</v>
      </c>
      <c r="D14" s="129">
        <v>540</v>
      </c>
      <c r="E14" s="129"/>
      <c r="F14" s="130"/>
      <c r="G14" s="130"/>
      <c r="H14" s="130"/>
      <c r="I14" s="130"/>
      <c r="J14" s="130"/>
      <c r="K14" s="130"/>
      <c r="L14" s="130"/>
      <c r="M14" s="130"/>
      <c r="N14" s="283"/>
      <c r="O14" s="134">
        <f>SUM(Tabla911[[#This Row],[Gener]:[Desembre]])</f>
        <v>1240</v>
      </c>
    </row>
    <row r="15" spans="1:19" x14ac:dyDescent="0.3">
      <c r="A15" s="134">
        <v>13</v>
      </c>
      <c r="B15" s="137" t="s">
        <v>42</v>
      </c>
      <c r="C15" s="140"/>
      <c r="D15" s="129" t="s">
        <v>81</v>
      </c>
      <c r="E15" s="129"/>
      <c r="F15" s="130"/>
      <c r="G15" s="130"/>
      <c r="H15" s="130"/>
      <c r="I15" s="130"/>
      <c r="J15" s="130"/>
      <c r="K15" s="130"/>
      <c r="L15" s="130"/>
      <c r="M15" s="130"/>
      <c r="N15" s="283"/>
      <c r="O15" s="134">
        <f>SUM(Tabla911[[#This Row],[Gener]:[Desembre]])</f>
        <v>0</v>
      </c>
    </row>
    <row r="16" spans="1:19" x14ac:dyDescent="0.3">
      <c r="A16" s="134">
        <v>14</v>
      </c>
      <c r="B16" s="137" t="s">
        <v>11</v>
      </c>
      <c r="C16" s="140"/>
      <c r="D16" s="129" t="s">
        <v>81</v>
      </c>
      <c r="E16" s="129"/>
      <c r="F16" s="130"/>
      <c r="G16" s="130"/>
      <c r="H16" s="130"/>
      <c r="I16" s="130"/>
      <c r="J16" s="130"/>
      <c r="K16" s="130"/>
      <c r="L16" s="130"/>
      <c r="M16" s="130"/>
      <c r="N16" s="283"/>
      <c r="O16" s="134">
        <f>SUM(Tabla911[[#This Row],[Gener]:[Desembre]])</f>
        <v>0</v>
      </c>
    </row>
    <row r="17" spans="1:15" x14ac:dyDescent="0.3">
      <c r="A17" s="134">
        <v>15</v>
      </c>
      <c r="B17" s="137" t="s">
        <v>12</v>
      </c>
      <c r="C17" s="140"/>
      <c r="D17" s="129" t="s">
        <v>81</v>
      </c>
      <c r="E17" s="129"/>
      <c r="F17" s="130"/>
      <c r="G17" s="130"/>
      <c r="H17" s="130"/>
      <c r="I17" s="130"/>
      <c r="J17" s="130"/>
      <c r="K17" s="130"/>
      <c r="L17" s="130"/>
      <c r="M17" s="130"/>
      <c r="N17" s="283"/>
      <c r="O17" s="134">
        <f>SUM(Tabla911[[#This Row],[Gener]:[Desembre]])</f>
        <v>0</v>
      </c>
    </row>
    <row r="18" spans="1:15" x14ac:dyDescent="0.3">
      <c r="A18" s="134">
        <v>16</v>
      </c>
      <c r="B18" s="137" t="s">
        <v>13</v>
      </c>
      <c r="C18" s="140"/>
      <c r="D18" s="129" t="s">
        <v>81</v>
      </c>
      <c r="E18" s="129"/>
      <c r="F18" s="130"/>
      <c r="G18" s="130"/>
      <c r="H18" s="130"/>
      <c r="I18" s="130"/>
      <c r="J18" s="130"/>
      <c r="K18" s="130"/>
      <c r="L18" s="130"/>
      <c r="M18" s="130"/>
      <c r="N18" s="283"/>
      <c r="O18" s="134">
        <f>SUM(Tabla911[[#This Row],[Gener]:[Desembre]])</f>
        <v>0</v>
      </c>
    </row>
    <row r="19" spans="1:15" x14ac:dyDescent="0.3">
      <c r="A19" s="134">
        <v>17</v>
      </c>
      <c r="B19" s="137" t="s">
        <v>14</v>
      </c>
      <c r="C19" s="140"/>
      <c r="D19" s="129" t="s">
        <v>81</v>
      </c>
      <c r="E19" s="129"/>
      <c r="F19" s="130"/>
      <c r="G19" s="130"/>
      <c r="H19" s="130"/>
      <c r="I19" s="130"/>
      <c r="J19" s="130"/>
      <c r="K19" s="130"/>
      <c r="L19" s="130"/>
      <c r="M19" s="130"/>
      <c r="N19" s="283"/>
      <c r="O19" s="134">
        <f>SUM(Tabla911[[#This Row],[Gener]:[Desembre]])</f>
        <v>0</v>
      </c>
    </row>
    <row r="20" spans="1:15" x14ac:dyDescent="0.3">
      <c r="A20" s="134">
        <v>18</v>
      </c>
      <c r="B20" s="137" t="s">
        <v>15</v>
      </c>
      <c r="C20" s="140"/>
      <c r="D20" s="129" t="s">
        <v>81</v>
      </c>
      <c r="E20" s="129"/>
      <c r="F20" s="130"/>
      <c r="G20" s="130"/>
      <c r="H20" s="130"/>
      <c r="I20" s="130"/>
      <c r="J20" s="130"/>
      <c r="K20" s="130"/>
      <c r="L20" s="130"/>
      <c r="M20" s="130"/>
      <c r="N20" s="283"/>
      <c r="O20" s="134">
        <f>SUM(Tabla911[[#This Row],[Gener]:[Desembre]])</f>
        <v>0</v>
      </c>
    </row>
    <row r="21" spans="1:15" x14ac:dyDescent="0.3">
      <c r="A21" s="134">
        <v>19</v>
      </c>
      <c r="B21" s="137" t="s">
        <v>16</v>
      </c>
      <c r="C21" s="140"/>
      <c r="D21" s="129" t="s">
        <v>81</v>
      </c>
      <c r="E21" s="129"/>
      <c r="F21" s="130"/>
      <c r="G21" s="130"/>
      <c r="H21" s="130"/>
      <c r="I21" s="130"/>
      <c r="J21" s="130"/>
      <c r="K21" s="130"/>
      <c r="L21" s="130"/>
      <c r="M21" s="130"/>
      <c r="N21" s="283"/>
      <c r="O21" s="134">
        <f>SUM(Tabla911[[#This Row],[Gener]:[Desembre]])</f>
        <v>0</v>
      </c>
    </row>
    <row r="22" spans="1:15" x14ac:dyDescent="0.3">
      <c r="A22" s="134">
        <v>20</v>
      </c>
      <c r="B22" s="137" t="s">
        <v>17</v>
      </c>
      <c r="C22" s="140"/>
      <c r="D22" s="129" t="s">
        <v>81</v>
      </c>
      <c r="E22" s="129"/>
      <c r="F22" s="130"/>
      <c r="G22" s="130"/>
      <c r="H22" s="130"/>
      <c r="I22" s="130"/>
      <c r="J22" s="130"/>
      <c r="K22" s="130"/>
      <c r="L22" s="130"/>
      <c r="M22" s="130"/>
      <c r="N22" s="283"/>
      <c r="O22" s="134">
        <f>SUM(Tabla911[[#This Row],[Gener]:[Desembre]])</f>
        <v>0</v>
      </c>
    </row>
    <row r="23" spans="1:15" x14ac:dyDescent="0.3">
      <c r="A23" s="134">
        <v>21</v>
      </c>
      <c r="B23" s="137" t="s">
        <v>18</v>
      </c>
      <c r="C23" s="140"/>
      <c r="D23" s="129" t="s">
        <v>81</v>
      </c>
      <c r="E23" s="129"/>
      <c r="F23" s="130"/>
      <c r="G23" s="130"/>
      <c r="H23" s="130"/>
      <c r="I23" s="130"/>
      <c r="J23" s="130"/>
      <c r="K23" s="130"/>
      <c r="L23" s="130"/>
      <c r="M23" s="130"/>
      <c r="N23" s="283"/>
      <c r="O23" s="134">
        <f>SUM(Tabla911[[#This Row],[Gener]:[Desembre]])</f>
        <v>0</v>
      </c>
    </row>
    <row r="24" spans="1:15" x14ac:dyDescent="0.3">
      <c r="A24" s="134">
        <v>22</v>
      </c>
      <c r="B24" s="137" t="s">
        <v>19</v>
      </c>
      <c r="C24" s="140"/>
      <c r="D24" s="129" t="s">
        <v>81</v>
      </c>
      <c r="E24" s="129"/>
      <c r="F24" s="130"/>
      <c r="G24" s="130"/>
      <c r="H24" s="130"/>
      <c r="I24" s="130"/>
      <c r="J24" s="130"/>
      <c r="K24" s="130"/>
      <c r="L24" s="130"/>
      <c r="M24" s="130"/>
      <c r="N24" s="283"/>
      <c r="O24" s="134">
        <f>SUM(Tabla911[[#This Row],[Gener]:[Desembre]])</f>
        <v>0</v>
      </c>
    </row>
    <row r="25" spans="1:15" x14ac:dyDescent="0.3">
      <c r="A25" s="134">
        <v>23</v>
      </c>
      <c r="B25" s="137" t="s">
        <v>43</v>
      </c>
      <c r="C25" s="140"/>
      <c r="D25" s="129" t="s">
        <v>81</v>
      </c>
      <c r="E25" s="129"/>
      <c r="F25" s="130"/>
      <c r="G25" s="130"/>
      <c r="H25" s="130"/>
      <c r="I25" s="130"/>
      <c r="J25" s="130"/>
      <c r="K25" s="130"/>
      <c r="L25" s="130"/>
      <c r="M25" s="130"/>
      <c r="N25" s="283"/>
      <c r="O25" s="134">
        <f>SUM(Tabla911[[#This Row],[Gener]:[Desembre]])</f>
        <v>0</v>
      </c>
    </row>
    <row r="26" spans="1:15" x14ac:dyDescent="0.3">
      <c r="A26" s="134">
        <v>24</v>
      </c>
      <c r="B26" s="137" t="s">
        <v>44</v>
      </c>
      <c r="C26" s="140"/>
      <c r="D26" s="129" t="s">
        <v>81</v>
      </c>
      <c r="E26" s="129"/>
      <c r="F26" s="130"/>
      <c r="G26" s="130"/>
      <c r="H26" s="130"/>
      <c r="I26" s="130"/>
      <c r="J26" s="130"/>
      <c r="K26" s="130"/>
      <c r="L26" s="130"/>
      <c r="M26" s="130"/>
      <c r="N26" s="283"/>
      <c r="O26" s="134">
        <f>SUM(Tabla911[[#This Row],[Gener]:[Desembre]])</f>
        <v>0</v>
      </c>
    </row>
    <row r="27" spans="1:15" x14ac:dyDescent="0.3">
      <c r="A27" s="134">
        <v>25</v>
      </c>
      <c r="B27" s="137" t="s">
        <v>20</v>
      </c>
      <c r="C27" s="140"/>
      <c r="D27" s="129" t="s">
        <v>81</v>
      </c>
      <c r="E27" s="129"/>
      <c r="F27" s="130"/>
      <c r="G27" s="130"/>
      <c r="H27" s="130"/>
      <c r="I27" s="130"/>
      <c r="J27" s="130"/>
      <c r="K27" s="130"/>
      <c r="L27" s="130"/>
      <c r="M27" s="130"/>
      <c r="N27" s="283"/>
      <c r="O27" s="134">
        <f>SUM(Tabla911[[#This Row],[Gener]:[Desembre]])</f>
        <v>0</v>
      </c>
    </row>
    <row r="28" spans="1:15" x14ac:dyDescent="0.3">
      <c r="A28" s="134">
        <v>26</v>
      </c>
      <c r="B28" s="137" t="s">
        <v>45</v>
      </c>
      <c r="C28" s="140"/>
      <c r="D28" s="129" t="s">
        <v>81</v>
      </c>
      <c r="E28" s="129"/>
      <c r="F28" s="130"/>
      <c r="G28" s="130"/>
      <c r="H28" s="130"/>
      <c r="I28" s="130"/>
      <c r="J28" s="130"/>
      <c r="K28" s="130"/>
      <c r="L28" s="130"/>
      <c r="M28" s="130"/>
      <c r="N28" s="283"/>
      <c r="O28" s="134">
        <f>SUM(Tabla911[[#This Row],[Gener]:[Desembre]])</f>
        <v>0</v>
      </c>
    </row>
    <row r="29" spans="1:15" x14ac:dyDescent="0.3">
      <c r="A29" s="134">
        <v>27</v>
      </c>
      <c r="B29" s="137" t="s">
        <v>46</v>
      </c>
      <c r="C29" s="140"/>
      <c r="D29" s="129" t="s">
        <v>81</v>
      </c>
      <c r="E29" s="129"/>
      <c r="F29" s="130"/>
      <c r="G29" s="130"/>
      <c r="H29" s="130"/>
      <c r="I29" s="130"/>
      <c r="J29" s="130"/>
      <c r="K29" s="130"/>
      <c r="L29" s="130"/>
      <c r="M29" s="130"/>
      <c r="N29" s="283"/>
      <c r="O29" s="134">
        <f>SUM(Tabla911[[#This Row],[Gener]:[Desembre]])</f>
        <v>0</v>
      </c>
    </row>
    <row r="30" spans="1:15" x14ac:dyDescent="0.3">
      <c r="A30" s="134">
        <v>28</v>
      </c>
      <c r="B30" s="137" t="s">
        <v>47</v>
      </c>
      <c r="C30" s="140">
        <v>11260</v>
      </c>
      <c r="D30" s="129">
        <v>13980</v>
      </c>
      <c r="E30" s="129"/>
      <c r="F30" s="130"/>
      <c r="G30" s="130"/>
      <c r="H30" s="130"/>
      <c r="I30" s="130"/>
      <c r="J30" s="130"/>
      <c r="K30" s="130"/>
      <c r="L30" s="130"/>
      <c r="M30" s="130"/>
      <c r="N30" s="292"/>
      <c r="O30" s="207">
        <f>SUM(Tabla911[[#This Row],[Gener]:[Desembre]])</f>
        <v>25240</v>
      </c>
    </row>
    <row r="31" spans="1:15" x14ac:dyDescent="0.3">
      <c r="A31" s="134">
        <v>29</v>
      </c>
      <c r="B31" s="137" t="s">
        <v>48</v>
      </c>
      <c r="C31" s="140">
        <v>5000</v>
      </c>
      <c r="D31" s="129">
        <v>4480</v>
      </c>
      <c r="E31" s="129"/>
      <c r="F31" s="130"/>
      <c r="G31" s="130"/>
      <c r="H31" s="130"/>
      <c r="I31" s="130"/>
      <c r="J31" s="130"/>
      <c r="K31" s="130"/>
      <c r="L31" s="130"/>
      <c r="M31" s="130"/>
      <c r="N31" s="283"/>
      <c r="O31" s="134">
        <f>SUM(Tabla911[[#This Row],[Gener]:[Desembre]])</f>
        <v>9480</v>
      </c>
    </row>
    <row r="32" spans="1:15" x14ac:dyDescent="0.3">
      <c r="A32" s="134">
        <v>30</v>
      </c>
      <c r="B32" s="137" t="s">
        <v>50</v>
      </c>
      <c r="C32" s="140">
        <v>10940</v>
      </c>
      <c r="D32" s="129">
        <v>9360</v>
      </c>
      <c r="E32" s="129"/>
      <c r="F32" s="130"/>
      <c r="G32" s="130"/>
      <c r="H32" s="130"/>
      <c r="I32" s="130"/>
      <c r="J32" s="130"/>
      <c r="K32" s="130"/>
      <c r="L32" s="130"/>
      <c r="M32" s="130"/>
      <c r="N32" s="292"/>
      <c r="O32" s="207">
        <f>SUM(Tabla911[[#This Row],[Gener]:[Desembre]])</f>
        <v>20300</v>
      </c>
    </row>
    <row r="33" spans="1:15" x14ac:dyDescent="0.3">
      <c r="A33" s="134">
        <v>31</v>
      </c>
      <c r="B33" s="137" t="s">
        <v>51</v>
      </c>
      <c r="C33" s="140"/>
      <c r="D33" s="129" t="s">
        <v>81</v>
      </c>
      <c r="E33" s="129"/>
      <c r="F33" s="130"/>
      <c r="G33" s="130"/>
      <c r="H33" s="130"/>
      <c r="I33" s="130"/>
      <c r="J33" s="130"/>
      <c r="K33" s="130"/>
      <c r="L33" s="130"/>
      <c r="M33" s="130"/>
      <c r="N33" s="283"/>
      <c r="O33" s="134">
        <f>SUM(Tabla911[[#This Row],[Gener]:[Desembre]])</f>
        <v>0</v>
      </c>
    </row>
    <row r="34" spans="1:15" x14ac:dyDescent="0.3">
      <c r="A34" s="134">
        <v>32</v>
      </c>
      <c r="B34" s="137" t="s">
        <v>52</v>
      </c>
      <c r="C34" s="140">
        <v>12655</v>
      </c>
      <c r="D34" s="129">
        <v>13300</v>
      </c>
      <c r="E34" s="129"/>
      <c r="F34" s="130"/>
      <c r="G34" s="130"/>
      <c r="H34" s="130"/>
      <c r="I34" s="130"/>
      <c r="J34" s="130"/>
      <c r="K34" s="130"/>
      <c r="L34" s="130"/>
      <c r="M34" s="130"/>
      <c r="N34" s="283"/>
      <c r="O34" s="134">
        <f>SUM(Tabla911[[#This Row],[Gener]:[Desembre]])</f>
        <v>25955</v>
      </c>
    </row>
    <row r="35" spans="1:15" x14ac:dyDescent="0.3">
      <c r="A35" s="134">
        <v>33</v>
      </c>
      <c r="B35" s="137" t="s">
        <v>21</v>
      </c>
      <c r="C35" s="140"/>
      <c r="D35" s="129" t="s">
        <v>81</v>
      </c>
      <c r="E35" s="129"/>
      <c r="F35" s="130"/>
      <c r="G35" s="130"/>
      <c r="H35" s="130"/>
      <c r="I35" s="162"/>
      <c r="J35" s="162"/>
      <c r="K35" s="130"/>
      <c r="L35" s="130"/>
      <c r="M35" s="130"/>
      <c r="N35" s="283"/>
      <c r="O35" s="134">
        <f>SUM(Tabla911[[#This Row],[Gener]:[Desembre]])</f>
        <v>0</v>
      </c>
    </row>
    <row r="36" spans="1:15" x14ac:dyDescent="0.3">
      <c r="A36" s="134">
        <v>34</v>
      </c>
      <c r="B36" s="137" t="s">
        <v>22</v>
      </c>
      <c r="C36" s="140">
        <v>1580</v>
      </c>
      <c r="D36" s="129">
        <v>1680</v>
      </c>
      <c r="E36" s="129"/>
      <c r="F36" s="130"/>
      <c r="G36" s="130"/>
      <c r="H36" s="130"/>
      <c r="I36" s="130"/>
      <c r="J36" s="130"/>
      <c r="K36" s="130"/>
      <c r="L36" s="130"/>
      <c r="M36" s="130"/>
      <c r="N36" s="283"/>
      <c r="O36" s="134">
        <f>SUM(Tabla911[[#This Row],[Gener]:[Desembre]])</f>
        <v>3260</v>
      </c>
    </row>
    <row r="37" spans="1:15" x14ac:dyDescent="0.3">
      <c r="A37" s="134">
        <v>35</v>
      </c>
      <c r="B37" s="137" t="s">
        <v>23</v>
      </c>
      <c r="C37" s="140">
        <v>2980</v>
      </c>
      <c r="D37" s="129">
        <v>5080</v>
      </c>
      <c r="E37" s="129"/>
      <c r="F37" s="130"/>
      <c r="G37" s="130"/>
      <c r="H37" s="130"/>
      <c r="I37" s="130"/>
      <c r="J37" s="130"/>
      <c r="K37" s="130"/>
      <c r="L37" s="130"/>
      <c r="M37" s="130"/>
      <c r="N37" s="283"/>
      <c r="O37" s="134">
        <f>SUM(Tabla911[[#This Row],[Gener]:[Desembre]])</f>
        <v>8060</v>
      </c>
    </row>
    <row r="38" spans="1:15" x14ac:dyDescent="0.3">
      <c r="A38" s="134">
        <v>36</v>
      </c>
      <c r="B38" s="137" t="s">
        <v>24</v>
      </c>
      <c r="C38" s="140"/>
      <c r="D38" s="129" t="s">
        <v>81</v>
      </c>
      <c r="E38" s="129"/>
      <c r="F38" s="130"/>
      <c r="G38" s="130"/>
      <c r="H38" s="130"/>
      <c r="I38" s="130"/>
      <c r="J38" s="130"/>
      <c r="K38" s="130"/>
      <c r="L38" s="130"/>
      <c r="M38" s="130"/>
      <c r="N38" s="283"/>
      <c r="O38" s="134">
        <f>SUM(Tabla911[[#This Row],[Gener]:[Desembre]])</f>
        <v>0</v>
      </c>
    </row>
    <row r="39" spans="1:15" x14ac:dyDescent="0.3">
      <c r="A39" s="134">
        <v>37</v>
      </c>
      <c r="B39" s="137" t="s">
        <v>25</v>
      </c>
      <c r="C39" s="140">
        <v>4795</v>
      </c>
      <c r="D39" s="129">
        <v>8050</v>
      </c>
      <c r="E39" s="129"/>
      <c r="F39" s="130"/>
      <c r="G39" s="130"/>
      <c r="H39" s="130"/>
      <c r="I39" s="130"/>
      <c r="J39" s="130"/>
      <c r="K39" s="130"/>
      <c r="L39" s="130"/>
      <c r="M39" s="130"/>
      <c r="N39" s="292"/>
      <c r="O39" s="207">
        <f>SUM(Tabla911[[#This Row],[Gener]:[Desembre]])</f>
        <v>12845</v>
      </c>
    </row>
    <row r="40" spans="1:15" x14ac:dyDescent="0.3">
      <c r="A40" s="134">
        <v>38</v>
      </c>
      <c r="B40" s="137" t="s">
        <v>5</v>
      </c>
      <c r="C40" s="140"/>
      <c r="D40" s="129" t="s">
        <v>81</v>
      </c>
      <c r="E40" s="129"/>
      <c r="F40" s="130"/>
      <c r="G40" s="130"/>
      <c r="H40" s="130"/>
      <c r="I40" s="130"/>
      <c r="J40" s="130"/>
      <c r="K40" s="130"/>
      <c r="L40" s="130"/>
      <c r="M40" s="130"/>
      <c r="N40" s="283"/>
      <c r="O40" s="134">
        <f>SUM(Tabla911[[#This Row],[Gener]:[Desembre]])</f>
        <v>0</v>
      </c>
    </row>
    <row r="41" spans="1:15" x14ac:dyDescent="0.3">
      <c r="A41" s="134">
        <v>39</v>
      </c>
      <c r="B41" s="137" t="s">
        <v>6</v>
      </c>
      <c r="C41" s="140"/>
      <c r="D41" s="129" t="s">
        <v>81</v>
      </c>
      <c r="E41" s="129"/>
      <c r="F41" s="130"/>
      <c r="G41" s="130"/>
      <c r="H41" s="130"/>
      <c r="I41" s="130"/>
      <c r="J41" s="130"/>
      <c r="K41" s="130"/>
      <c r="L41" s="130"/>
      <c r="M41" s="130"/>
      <c r="N41" s="283"/>
      <c r="O41" s="134">
        <f>SUM(Tabla911[[#This Row],[Gener]:[Desembre]])</f>
        <v>0</v>
      </c>
    </row>
    <row r="42" spans="1:15" x14ac:dyDescent="0.3">
      <c r="A42" s="134">
        <v>40</v>
      </c>
      <c r="B42" s="137" t="s">
        <v>8</v>
      </c>
      <c r="C42" s="140"/>
      <c r="D42" s="129" t="s">
        <v>81</v>
      </c>
      <c r="E42" s="129"/>
      <c r="F42" s="130"/>
      <c r="G42" s="130"/>
      <c r="H42" s="130"/>
      <c r="I42" s="162"/>
      <c r="J42" s="162"/>
      <c r="K42" s="130"/>
      <c r="L42" s="130"/>
      <c r="M42" s="130"/>
      <c r="N42" s="283"/>
      <c r="O42" s="134">
        <f>SUM(Tabla911[[#This Row],[Gener]:[Desembre]])</f>
        <v>0</v>
      </c>
    </row>
    <row r="43" spans="1:15" ht="15" thickBot="1" x14ac:dyDescent="0.35">
      <c r="A43" s="135">
        <v>41</v>
      </c>
      <c r="B43" s="138" t="s">
        <v>49</v>
      </c>
      <c r="C43" s="141"/>
      <c r="D43" s="131" t="s">
        <v>81</v>
      </c>
      <c r="E43" s="131"/>
      <c r="F43" s="132"/>
      <c r="G43" s="132"/>
      <c r="H43" s="132"/>
      <c r="I43" s="132"/>
      <c r="J43" s="132"/>
      <c r="K43" s="132"/>
      <c r="L43" s="132"/>
      <c r="M43" s="132"/>
      <c r="N43" s="284"/>
      <c r="O43" s="135">
        <f>SUM(Tabla911[[#This Row],[Gener]:[Desembre]])</f>
        <v>0</v>
      </c>
    </row>
    <row r="44" spans="1:15" s="51" customFormat="1" ht="15" thickBot="1" x14ac:dyDescent="0.35">
      <c r="A44" s="206"/>
      <c r="B44" s="203" t="s">
        <v>74</v>
      </c>
      <c r="C44" s="125">
        <f t="shared" ref="C44:N44" si="0">SUBTOTAL(109,C4:C43)</f>
        <v>91930</v>
      </c>
      <c r="D44" s="126">
        <f t="shared" si="0"/>
        <v>99130</v>
      </c>
      <c r="E44" s="126">
        <f t="shared" si="0"/>
        <v>0</v>
      </c>
      <c r="F44" s="126">
        <f t="shared" si="0"/>
        <v>0</v>
      </c>
      <c r="G44" s="126">
        <f t="shared" si="0"/>
        <v>0</v>
      </c>
      <c r="H44" s="126">
        <f t="shared" si="0"/>
        <v>0</v>
      </c>
      <c r="I44" s="126">
        <f t="shared" si="0"/>
        <v>0</v>
      </c>
      <c r="J44" s="126">
        <f t="shared" si="0"/>
        <v>0</v>
      </c>
      <c r="K44" s="126">
        <f t="shared" si="0"/>
        <v>0</v>
      </c>
      <c r="L44" s="126">
        <f t="shared" si="0"/>
        <v>0</v>
      </c>
      <c r="M44" s="126">
        <f t="shared" si="0"/>
        <v>0</v>
      </c>
      <c r="N44" s="298">
        <f t="shared" si="0"/>
        <v>0</v>
      </c>
      <c r="O44" s="96">
        <f>SUBTOTAL(109,O4:O43)</f>
        <v>191060</v>
      </c>
    </row>
    <row r="45" spans="1:15" ht="15" thickBot="1" x14ac:dyDescent="0.35">
      <c r="A45" s="207"/>
      <c r="B45" s="204" t="s">
        <v>70</v>
      </c>
      <c r="C45" s="25">
        <v>62960</v>
      </c>
      <c r="D45" s="26">
        <v>58760</v>
      </c>
      <c r="E45" s="26">
        <v>59970</v>
      </c>
      <c r="F45" s="26">
        <v>91480</v>
      </c>
      <c r="G45" s="26">
        <v>95600</v>
      </c>
      <c r="H45" s="26">
        <v>97120</v>
      </c>
      <c r="I45" s="26">
        <v>107080</v>
      </c>
      <c r="J45" s="26">
        <v>77980</v>
      </c>
      <c r="K45" s="26">
        <v>114260</v>
      </c>
      <c r="L45" s="26">
        <v>114460</v>
      </c>
      <c r="M45" s="26">
        <v>109440</v>
      </c>
      <c r="N45" s="27">
        <v>116610</v>
      </c>
      <c r="O45" s="28">
        <f>SUM(Tabla911[[#This Row],[Gener]:[Desembre]])</f>
        <v>1105720</v>
      </c>
    </row>
    <row r="46" spans="1:15" ht="15" thickBot="1" x14ac:dyDescent="0.35">
      <c r="A46" s="208"/>
      <c r="B46" s="205" t="s">
        <v>58</v>
      </c>
      <c r="C46" s="105">
        <f t="shared" ref="C46:O46" si="1">(C44/C45)-1</f>
        <v>0.46013341804320196</v>
      </c>
      <c r="D46" s="106">
        <f t="shared" si="1"/>
        <v>0.68703199455411834</v>
      </c>
      <c r="E46" s="106">
        <f t="shared" si="1"/>
        <v>-1</v>
      </c>
      <c r="F46" s="106">
        <f t="shared" si="1"/>
        <v>-1</v>
      </c>
      <c r="G46" s="106">
        <f t="shared" si="1"/>
        <v>-1</v>
      </c>
      <c r="H46" s="106">
        <f t="shared" si="1"/>
        <v>-1</v>
      </c>
      <c r="I46" s="106">
        <f t="shared" si="1"/>
        <v>-1</v>
      </c>
      <c r="J46" s="106">
        <f t="shared" si="1"/>
        <v>-1</v>
      </c>
      <c r="K46" s="106">
        <f t="shared" si="1"/>
        <v>-1</v>
      </c>
      <c r="L46" s="106">
        <f t="shared" si="1"/>
        <v>-1</v>
      </c>
      <c r="M46" s="106">
        <f t="shared" si="1"/>
        <v>-1</v>
      </c>
      <c r="N46" s="299">
        <f t="shared" si="1"/>
        <v>-1</v>
      </c>
      <c r="O46" s="248">
        <f t="shared" si="1"/>
        <v>-0.82720761133017406</v>
      </c>
    </row>
    <row r="47" spans="1:15" x14ac:dyDescent="0.3">
      <c r="B47" s="14" t="s">
        <v>69</v>
      </c>
    </row>
    <row r="51" spans="16:16" x14ac:dyDescent="0.3">
      <c r="P51" s="54"/>
    </row>
  </sheetData>
  <sheetProtection sheet="1" objects="1" scenarios="1"/>
  <pageMargins left="0.70866141732283472" right="0.70866141732283472" top="0.62" bottom="0.6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0"/>
  <sheetViews>
    <sheetView showZeros="0" zoomScale="90" zoomScaleNormal="90" workbookViewId="0">
      <selection activeCell="F49" sqref="F49"/>
    </sheetView>
  </sheetViews>
  <sheetFormatPr baseColWidth="10" defaultColWidth="11.5546875" defaultRowHeight="14.4" x14ac:dyDescent="0.3"/>
  <cols>
    <col min="1" max="1" width="8.77734375" style="56" customWidth="1"/>
    <col min="2" max="2" width="41.21875" style="56" bestFit="1" customWidth="1"/>
    <col min="3" max="14" width="11.77734375" style="59" customWidth="1"/>
    <col min="15" max="15" width="11.21875" style="60" customWidth="1"/>
    <col min="16" max="1021" width="17" style="56" customWidth="1"/>
    <col min="1022" max="16384" width="11.5546875" style="56"/>
  </cols>
  <sheetData>
    <row r="1" spans="1:18" ht="15.6" x14ac:dyDescent="0.3">
      <c r="B1" s="55" t="s">
        <v>80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230"/>
      <c r="O1" s="57"/>
    </row>
    <row r="2" spans="1:18" ht="15" thickBot="1" x14ac:dyDescent="0.35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230"/>
      <c r="O2" s="57"/>
    </row>
    <row r="3" spans="1:18" ht="15" thickBot="1" x14ac:dyDescent="0.35">
      <c r="A3" s="146" t="s">
        <v>59</v>
      </c>
      <c r="B3" s="99" t="s">
        <v>57</v>
      </c>
      <c r="C3" s="150" t="s">
        <v>26</v>
      </c>
      <c r="D3" s="142" t="s">
        <v>27</v>
      </c>
      <c r="E3" s="142" t="s">
        <v>28</v>
      </c>
      <c r="F3" s="142" t="s">
        <v>29</v>
      </c>
      <c r="G3" s="142" t="s">
        <v>30</v>
      </c>
      <c r="H3" s="142" t="s">
        <v>31</v>
      </c>
      <c r="I3" s="142" t="s">
        <v>32</v>
      </c>
      <c r="J3" s="142" t="s">
        <v>33</v>
      </c>
      <c r="K3" s="142" t="s">
        <v>34</v>
      </c>
      <c r="L3" s="222" t="s">
        <v>35</v>
      </c>
      <c r="M3" s="142" t="s">
        <v>36</v>
      </c>
      <c r="N3" s="223" t="s">
        <v>37</v>
      </c>
      <c r="O3" s="100" t="s">
        <v>38</v>
      </c>
    </row>
    <row r="4" spans="1:18" x14ac:dyDescent="0.3">
      <c r="A4" s="147">
        <v>1</v>
      </c>
      <c r="B4" s="154" t="s">
        <v>39</v>
      </c>
      <c r="C4" s="151">
        <v>11400</v>
      </c>
      <c r="D4" s="143">
        <v>7620</v>
      </c>
      <c r="E4" s="143"/>
      <c r="F4" s="143"/>
      <c r="G4" s="143"/>
      <c r="H4" s="143"/>
      <c r="I4" s="143"/>
      <c r="J4" s="143"/>
      <c r="K4" s="143"/>
      <c r="L4" s="221"/>
      <c r="M4" s="143"/>
      <c r="N4" s="52"/>
      <c r="O4" s="285">
        <f>SUM(Tabla91112[[#This Row],[Gener]:[Desembre]])</f>
        <v>19020</v>
      </c>
      <c r="Q4" s="199"/>
      <c r="R4" s="200"/>
    </row>
    <row r="5" spans="1:18" x14ac:dyDescent="0.3">
      <c r="A5" s="148">
        <v>2</v>
      </c>
      <c r="B5" s="155" t="s">
        <v>0</v>
      </c>
      <c r="C5" s="152"/>
      <c r="D5" s="144" t="s">
        <v>81</v>
      </c>
      <c r="E5" s="144"/>
      <c r="F5" s="144"/>
      <c r="G5" s="144"/>
      <c r="H5" s="144"/>
      <c r="I5" s="144"/>
      <c r="J5" s="144"/>
      <c r="K5" s="144"/>
      <c r="L5" s="144"/>
      <c r="M5" s="144"/>
      <c r="N5" s="224"/>
      <c r="O5" s="287">
        <f>SUM(Tabla91112[[#This Row],[Gener]:[Desembre]])</f>
        <v>0</v>
      </c>
      <c r="Q5" s="199"/>
      <c r="R5" s="200"/>
    </row>
    <row r="6" spans="1:18" x14ac:dyDescent="0.3">
      <c r="A6" s="148">
        <v>3</v>
      </c>
      <c r="B6" s="155" t="s">
        <v>1</v>
      </c>
      <c r="C6" s="152"/>
      <c r="D6" s="144" t="s">
        <v>81</v>
      </c>
      <c r="E6" s="144"/>
      <c r="F6" s="144"/>
      <c r="G6" s="144"/>
      <c r="H6" s="144"/>
      <c r="I6" s="144"/>
      <c r="J6" s="144"/>
      <c r="K6" s="144"/>
      <c r="L6" s="144"/>
      <c r="M6" s="144"/>
      <c r="N6" s="224"/>
      <c r="O6" s="287">
        <f>SUM(Tabla91112[[#This Row],[Gener]:[Desembre]])</f>
        <v>0</v>
      </c>
      <c r="Q6" s="199"/>
      <c r="R6" s="200"/>
    </row>
    <row r="7" spans="1:18" x14ac:dyDescent="0.3">
      <c r="A7" s="148">
        <v>4</v>
      </c>
      <c r="B7" s="155" t="s">
        <v>2</v>
      </c>
      <c r="C7" s="152"/>
      <c r="D7" s="144" t="s">
        <v>81</v>
      </c>
      <c r="E7" s="144"/>
      <c r="F7" s="144"/>
      <c r="G7" s="144"/>
      <c r="H7" s="144"/>
      <c r="I7" s="144"/>
      <c r="J7" s="144"/>
      <c r="K7" s="144"/>
      <c r="L7" s="144"/>
      <c r="M7" s="144"/>
      <c r="N7" s="224"/>
      <c r="O7" s="287">
        <f>SUM(Tabla91112[[#This Row],[Gener]:[Desembre]])</f>
        <v>0</v>
      </c>
      <c r="Q7" s="199"/>
      <c r="R7" s="200"/>
    </row>
    <row r="8" spans="1:18" x14ac:dyDescent="0.3">
      <c r="A8" s="148">
        <v>5</v>
      </c>
      <c r="B8" s="155" t="s">
        <v>3</v>
      </c>
      <c r="C8" s="152"/>
      <c r="D8" s="144" t="s">
        <v>81</v>
      </c>
      <c r="E8" s="144"/>
      <c r="F8" s="144"/>
      <c r="G8" s="144"/>
      <c r="H8" s="144"/>
      <c r="I8" s="144"/>
      <c r="J8" s="144"/>
      <c r="K8" s="144"/>
      <c r="L8" s="144"/>
      <c r="M8" s="144"/>
      <c r="N8" s="224"/>
      <c r="O8" s="287">
        <f>SUM(Tabla91112[[#This Row],[Gener]:[Desembre]])</f>
        <v>0</v>
      </c>
      <c r="Q8" s="199"/>
      <c r="R8" s="200"/>
    </row>
    <row r="9" spans="1:18" x14ac:dyDescent="0.3">
      <c r="A9" s="148">
        <v>6</v>
      </c>
      <c r="B9" s="155" t="s">
        <v>4</v>
      </c>
      <c r="C9" s="152">
        <v>9600</v>
      </c>
      <c r="D9" s="144">
        <v>8400</v>
      </c>
      <c r="E9" s="144"/>
      <c r="F9" s="144"/>
      <c r="G9" s="144"/>
      <c r="H9" s="144"/>
      <c r="I9" s="144"/>
      <c r="J9" s="144"/>
      <c r="K9" s="144"/>
      <c r="L9" s="144"/>
      <c r="M9" s="144"/>
      <c r="N9" s="286"/>
      <c r="O9" s="288">
        <f>SUM(Tabla91112[[#This Row],[Gener]:[Desembre]])</f>
        <v>18000</v>
      </c>
      <c r="Q9" s="202"/>
    </row>
    <row r="10" spans="1:18" x14ac:dyDescent="0.3">
      <c r="A10" s="148">
        <v>8</v>
      </c>
      <c r="B10" s="155" t="s">
        <v>7</v>
      </c>
      <c r="C10" s="152"/>
      <c r="D10" s="144" t="s">
        <v>81</v>
      </c>
      <c r="E10" s="144"/>
      <c r="F10" s="144"/>
      <c r="G10" s="144"/>
      <c r="H10" s="144"/>
      <c r="I10" s="144"/>
      <c r="J10" s="144"/>
      <c r="K10" s="144"/>
      <c r="L10" s="144"/>
      <c r="M10" s="144"/>
      <c r="N10" s="224"/>
      <c r="O10" s="287">
        <f>SUM(Tabla91112[[#This Row],[Gener]:[Desembre]])</f>
        <v>0</v>
      </c>
    </row>
    <row r="11" spans="1:18" x14ac:dyDescent="0.3">
      <c r="A11" s="148">
        <v>9</v>
      </c>
      <c r="B11" s="155" t="s">
        <v>40</v>
      </c>
      <c r="C11" s="152"/>
      <c r="D11" s="144" t="s">
        <v>81</v>
      </c>
      <c r="E11" s="144"/>
      <c r="F11" s="144"/>
      <c r="G11" s="144"/>
      <c r="H11" s="144"/>
      <c r="I11" s="144"/>
      <c r="J11" s="144"/>
      <c r="K11" s="144"/>
      <c r="L11" s="144"/>
      <c r="M11" s="144"/>
      <c r="N11" s="224"/>
      <c r="O11" s="287">
        <f>SUM(Tabla91112[[#This Row],[Gener]:[Desembre]])</f>
        <v>0</v>
      </c>
    </row>
    <row r="12" spans="1:18" x14ac:dyDescent="0.3">
      <c r="A12" s="148">
        <v>10</v>
      </c>
      <c r="B12" s="155" t="s">
        <v>41</v>
      </c>
      <c r="C12" s="152"/>
      <c r="D12" s="144" t="s">
        <v>81</v>
      </c>
      <c r="E12" s="144"/>
      <c r="F12" s="144"/>
      <c r="G12" s="144"/>
      <c r="H12" s="144"/>
      <c r="I12" s="144"/>
      <c r="J12" s="144"/>
      <c r="K12" s="144"/>
      <c r="L12" s="144"/>
      <c r="M12" s="144"/>
      <c r="N12" s="224"/>
      <c r="O12" s="287">
        <f>SUM(Tabla91112[[#This Row],[Gener]:[Desembre]])</f>
        <v>0</v>
      </c>
    </row>
    <row r="13" spans="1:18" x14ac:dyDescent="0.3">
      <c r="A13" s="148">
        <v>11</v>
      </c>
      <c r="B13" s="155" t="s">
        <v>9</v>
      </c>
      <c r="C13" s="152"/>
      <c r="D13" s="144" t="s">
        <v>81</v>
      </c>
      <c r="E13" s="144"/>
      <c r="F13" s="144"/>
      <c r="G13" s="144"/>
      <c r="H13" s="144"/>
      <c r="I13" s="144"/>
      <c r="J13" s="144"/>
      <c r="K13" s="144"/>
      <c r="L13" s="144"/>
      <c r="M13" s="144"/>
      <c r="N13" s="224"/>
      <c r="O13" s="290">
        <f>SUM(Tabla91112[[#This Row],[Gener]:[Desembre]])</f>
        <v>0</v>
      </c>
    </row>
    <row r="14" spans="1:18" x14ac:dyDescent="0.3">
      <c r="A14" s="148">
        <v>12</v>
      </c>
      <c r="B14" s="155" t="s">
        <v>10</v>
      </c>
      <c r="C14" s="152">
        <v>540</v>
      </c>
      <c r="D14" s="144">
        <v>3960</v>
      </c>
      <c r="E14" s="144"/>
      <c r="F14" s="144"/>
      <c r="G14" s="144"/>
      <c r="H14" s="144"/>
      <c r="I14" s="144"/>
      <c r="J14" s="144"/>
      <c r="K14" s="144"/>
      <c r="L14" s="144"/>
      <c r="M14" s="144"/>
      <c r="N14" s="224"/>
      <c r="O14" s="287">
        <f>SUM(Tabla91112[[#This Row],[Gener]:[Desembre]])</f>
        <v>4500</v>
      </c>
    </row>
    <row r="15" spans="1:18" x14ac:dyDescent="0.3">
      <c r="A15" s="148">
        <v>13</v>
      </c>
      <c r="B15" s="155" t="s">
        <v>42</v>
      </c>
      <c r="C15" s="152"/>
      <c r="D15" s="144" t="s">
        <v>81</v>
      </c>
      <c r="E15" s="144"/>
      <c r="F15" s="144"/>
      <c r="G15" s="144"/>
      <c r="H15" s="144"/>
      <c r="I15" s="144"/>
      <c r="J15" s="144"/>
      <c r="K15" s="144"/>
      <c r="L15" s="144"/>
      <c r="M15" s="144"/>
      <c r="N15" s="224"/>
      <c r="O15" s="287">
        <f>SUM(Tabla91112[[#This Row],[Gener]:[Desembre]])</f>
        <v>0</v>
      </c>
    </row>
    <row r="16" spans="1:18" x14ac:dyDescent="0.3">
      <c r="A16" s="148">
        <v>14</v>
      </c>
      <c r="B16" s="155" t="s">
        <v>11</v>
      </c>
      <c r="C16" s="152"/>
      <c r="D16" s="144" t="s">
        <v>81</v>
      </c>
      <c r="E16" s="144"/>
      <c r="F16" s="144"/>
      <c r="G16" s="144"/>
      <c r="H16" s="144"/>
      <c r="I16" s="144"/>
      <c r="J16" s="144"/>
      <c r="K16" s="144"/>
      <c r="L16" s="144"/>
      <c r="M16" s="144"/>
      <c r="N16" s="224"/>
      <c r="O16" s="287">
        <f>SUM(Tabla91112[[#This Row],[Gener]:[Desembre]])</f>
        <v>0</v>
      </c>
    </row>
    <row r="17" spans="1:15" x14ac:dyDescent="0.3">
      <c r="A17" s="148">
        <v>15</v>
      </c>
      <c r="B17" s="155" t="s">
        <v>12</v>
      </c>
      <c r="C17" s="152"/>
      <c r="D17" s="144" t="s">
        <v>81</v>
      </c>
      <c r="E17" s="144"/>
      <c r="F17" s="144"/>
      <c r="G17" s="144"/>
      <c r="H17" s="144"/>
      <c r="I17" s="144"/>
      <c r="J17" s="144"/>
      <c r="K17" s="144"/>
      <c r="L17" s="144"/>
      <c r="M17" s="144"/>
      <c r="N17" s="224"/>
      <c r="O17" s="287">
        <f>SUM(Tabla91112[[#This Row],[Gener]:[Desembre]])</f>
        <v>0</v>
      </c>
    </row>
    <row r="18" spans="1:15" x14ac:dyDescent="0.3">
      <c r="A18" s="148">
        <v>16</v>
      </c>
      <c r="B18" s="155" t="s">
        <v>13</v>
      </c>
      <c r="C18" s="152"/>
      <c r="D18" s="144" t="s">
        <v>81</v>
      </c>
      <c r="E18" s="144"/>
      <c r="F18" s="144"/>
      <c r="G18" s="144"/>
      <c r="H18" s="144"/>
      <c r="I18" s="144"/>
      <c r="J18" s="144"/>
      <c r="K18" s="144"/>
      <c r="L18" s="144"/>
      <c r="M18" s="144"/>
      <c r="N18" s="224"/>
      <c r="O18" s="287">
        <f>SUM(Tabla91112[[#This Row],[Gener]:[Desembre]])</f>
        <v>0</v>
      </c>
    </row>
    <row r="19" spans="1:15" x14ac:dyDescent="0.3">
      <c r="A19" s="148">
        <v>17</v>
      </c>
      <c r="B19" s="155" t="s">
        <v>14</v>
      </c>
      <c r="C19" s="152"/>
      <c r="D19" s="144" t="s">
        <v>81</v>
      </c>
      <c r="E19" s="144"/>
      <c r="F19" s="144"/>
      <c r="G19" s="144"/>
      <c r="H19" s="144"/>
      <c r="I19" s="144"/>
      <c r="J19" s="144"/>
      <c r="K19" s="144"/>
      <c r="L19" s="144"/>
      <c r="M19" s="144"/>
      <c r="N19" s="224"/>
      <c r="O19" s="287">
        <f>SUM(Tabla91112[[#This Row],[Gener]:[Desembre]])</f>
        <v>0</v>
      </c>
    </row>
    <row r="20" spans="1:15" x14ac:dyDescent="0.3">
      <c r="A20" s="148">
        <v>18</v>
      </c>
      <c r="B20" s="155" t="s">
        <v>15</v>
      </c>
      <c r="C20" s="152"/>
      <c r="D20" s="144" t="s">
        <v>81</v>
      </c>
      <c r="E20" s="144"/>
      <c r="F20" s="144"/>
      <c r="G20" s="144"/>
      <c r="H20" s="144"/>
      <c r="I20" s="144"/>
      <c r="J20" s="144"/>
      <c r="K20" s="144"/>
      <c r="L20" s="144"/>
      <c r="M20" s="144"/>
      <c r="N20" s="224"/>
      <c r="O20" s="287">
        <f>SUM(Tabla91112[[#This Row],[Gener]:[Desembre]])</f>
        <v>0</v>
      </c>
    </row>
    <row r="21" spans="1:15" x14ac:dyDescent="0.3">
      <c r="A21" s="148">
        <v>19</v>
      </c>
      <c r="B21" s="155" t="s">
        <v>16</v>
      </c>
      <c r="C21" s="152"/>
      <c r="D21" s="144" t="s">
        <v>81</v>
      </c>
      <c r="E21" s="144"/>
      <c r="F21" s="144"/>
      <c r="G21" s="144"/>
      <c r="H21" s="144"/>
      <c r="I21" s="144"/>
      <c r="J21" s="144"/>
      <c r="K21" s="144"/>
      <c r="L21" s="144"/>
      <c r="M21" s="144"/>
      <c r="N21" s="224"/>
      <c r="O21" s="287">
        <f>SUM(Tabla91112[[#This Row],[Gener]:[Desembre]])</f>
        <v>0</v>
      </c>
    </row>
    <row r="22" spans="1:15" x14ac:dyDescent="0.3">
      <c r="A22" s="148">
        <v>20</v>
      </c>
      <c r="B22" s="155" t="s">
        <v>17</v>
      </c>
      <c r="C22" s="152"/>
      <c r="D22" s="144" t="s">
        <v>81</v>
      </c>
      <c r="E22" s="144"/>
      <c r="F22" s="144"/>
      <c r="G22" s="144"/>
      <c r="H22" s="144"/>
      <c r="I22" s="144"/>
      <c r="J22" s="144"/>
      <c r="K22" s="144"/>
      <c r="L22" s="144"/>
      <c r="M22" s="144"/>
      <c r="N22" s="224"/>
      <c r="O22" s="287">
        <f>SUM(Tabla91112[[#This Row],[Gener]:[Desembre]])</f>
        <v>0</v>
      </c>
    </row>
    <row r="23" spans="1:15" x14ac:dyDescent="0.3">
      <c r="A23" s="148">
        <v>21</v>
      </c>
      <c r="B23" s="155" t="s">
        <v>18</v>
      </c>
      <c r="C23" s="152"/>
      <c r="D23" s="144" t="s">
        <v>81</v>
      </c>
      <c r="E23" s="144"/>
      <c r="F23" s="144"/>
      <c r="G23" s="144"/>
      <c r="H23" s="144"/>
      <c r="I23" s="144"/>
      <c r="J23" s="144"/>
      <c r="K23" s="144"/>
      <c r="L23" s="144"/>
      <c r="M23" s="144"/>
      <c r="N23" s="224"/>
      <c r="O23" s="287">
        <f>SUM(Tabla91112[[#This Row],[Gener]:[Desembre]])</f>
        <v>0</v>
      </c>
    </row>
    <row r="24" spans="1:15" x14ac:dyDescent="0.3">
      <c r="A24" s="148">
        <v>22</v>
      </c>
      <c r="B24" s="155" t="s">
        <v>19</v>
      </c>
      <c r="C24" s="152"/>
      <c r="D24" s="144" t="s">
        <v>81</v>
      </c>
      <c r="E24" s="144"/>
      <c r="F24" s="144"/>
      <c r="G24" s="144"/>
      <c r="H24" s="144"/>
      <c r="I24" s="144"/>
      <c r="J24" s="144"/>
      <c r="K24" s="144"/>
      <c r="L24" s="144"/>
      <c r="M24" s="144"/>
      <c r="N24" s="224"/>
      <c r="O24" s="287">
        <f>SUM(Tabla91112[[#This Row],[Gener]:[Desembre]])</f>
        <v>0</v>
      </c>
    </row>
    <row r="25" spans="1:15" x14ac:dyDescent="0.3">
      <c r="A25" s="148">
        <v>23</v>
      </c>
      <c r="B25" s="155" t="s">
        <v>43</v>
      </c>
      <c r="C25" s="152"/>
      <c r="D25" s="144" t="s">
        <v>81</v>
      </c>
      <c r="E25" s="144"/>
      <c r="F25" s="144"/>
      <c r="G25" s="144"/>
      <c r="H25" s="144"/>
      <c r="I25" s="144"/>
      <c r="J25" s="144"/>
      <c r="K25" s="144"/>
      <c r="L25" s="144"/>
      <c r="M25" s="144"/>
      <c r="N25" s="224"/>
      <c r="O25" s="287">
        <f>SUM(Tabla91112[[#This Row],[Gener]:[Desembre]])</f>
        <v>0</v>
      </c>
    </row>
    <row r="26" spans="1:15" x14ac:dyDescent="0.3">
      <c r="A26" s="148">
        <v>24</v>
      </c>
      <c r="B26" s="155" t="s">
        <v>44</v>
      </c>
      <c r="C26" s="152">
        <v>4500</v>
      </c>
      <c r="D26" s="144">
        <v>2640</v>
      </c>
      <c r="E26" s="144"/>
      <c r="F26" s="144"/>
      <c r="G26" s="144"/>
      <c r="H26" s="144"/>
      <c r="I26" s="144"/>
      <c r="J26" s="144"/>
      <c r="K26" s="144"/>
      <c r="L26" s="144"/>
      <c r="M26" s="144"/>
      <c r="N26" s="52"/>
      <c r="O26" s="207">
        <f>SUM(Tabla91112[[#This Row],[Gener]:[Desembre]])</f>
        <v>7140</v>
      </c>
    </row>
    <row r="27" spans="1:15" x14ac:dyDescent="0.3">
      <c r="A27" s="148">
        <v>25</v>
      </c>
      <c r="B27" s="155" t="s">
        <v>20</v>
      </c>
      <c r="C27" s="152"/>
      <c r="D27" s="144" t="s">
        <v>81</v>
      </c>
      <c r="E27" s="144"/>
      <c r="F27" s="144"/>
      <c r="G27" s="144"/>
      <c r="H27" s="144"/>
      <c r="I27" s="144"/>
      <c r="J27" s="144"/>
      <c r="K27" s="144"/>
      <c r="L27" s="144"/>
      <c r="M27" s="144"/>
      <c r="N27" s="224"/>
      <c r="O27" s="287">
        <f>SUM(Tabla91112[[#This Row],[Gener]:[Desembre]])</f>
        <v>0</v>
      </c>
    </row>
    <row r="28" spans="1:15" x14ac:dyDescent="0.3">
      <c r="A28" s="148">
        <v>26</v>
      </c>
      <c r="B28" s="155" t="s">
        <v>45</v>
      </c>
      <c r="C28" s="152"/>
      <c r="D28" s="144" t="s">
        <v>81</v>
      </c>
      <c r="E28" s="144"/>
      <c r="F28" s="144"/>
      <c r="G28" s="144"/>
      <c r="H28" s="144"/>
      <c r="I28" s="144"/>
      <c r="J28" s="144"/>
      <c r="K28" s="144"/>
      <c r="L28" s="144"/>
      <c r="M28" s="144"/>
      <c r="N28" s="224"/>
      <c r="O28" s="287">
        <f>SUM(Tabla91112[[#This Row],[Gener]:[Desembre]])</f>
        <v>0</v>
      </c>
    </row>
    <row r="29" spans="1:15" x14ac:dyDescent="0.3">
      <c r="A29" s="148">
        <v>27</v>
      </c>
      <c r="B29" s="155" t="s">
        <v>46</v>
      </c>
      <c r="C29" s="152"/>
      <c r="D29" s="144" t="s">
        <v>81</v>
      </c>
      <c r="E29" s="144"/>
      <c r="F29" s="144"/>
      <c r="G29" s="144"/>
      <c r="H29" s="144"/>
      <c r="I29" s="144"/>
      <c r="J29" s="144"/>
      <c r="K29" s="144"/>
      <c r="L29" s="144"/>
      <c r="M29" s="144"/>
      <c r="N29" s="224"/>
      <c r="O29" s="287">
        <f>SUM(Tabla91112[[#This Row],[Gener]:[Desembre]])</f>
        <v>0</v>
      </c>
    </row>
    <row r="30" spans="1:15" x14ac:dyDescent="0.3">
      <c r="A30" s="148">
        <v>28</v>
      </c>
      <c r="B30" s="155" t="s">
        <v>47</v>
      </c>
      <c r="C30" s="152"/>
      <c r="D30" s="144" t="s">
        <v>81</v>
      </c>
      <c r="E30" s="144"/>
      <c r="F30" s="144"/>
      <c r="G30" s="144"/>
      <c r="H30" s="144"/>
      <c r="I30" s="144"/>
      <c r="J30" s="144"/>
      <c r="K30" s="144"/>
      <c r="L30" s="144"/>
      <c r="M30" s="144"/>
      <c r="N30" s="224"/>
      <c r="O30" s="287">
        <f>SUM(Tabla91112[[#This Row],[Gener]:[Desembre]])</f>
        <v>0</v>
      </c>
    </row>
    <row r="31" spans="1:15" x14ac:dyDescent="0.3">
      <c r="A31" s="148">
        <v>29</v>
      </c>
      <c r="B31" s="155" t="s">
        <v>48</v>
      </c>
      <c r="C31" s="152"/>
      <c r="D31" s="144" t="s">
        <v>81</v>
      </c>
      <c r="E31" s="144"/>
      <c r="F31" s="144"/>
      <c r="G31" s="144"/>
      <c r="H31" s="144"/>
      <c r="I31" s="144"/>
      <c r="J31" s="144"/>
      <c r="K31" s="144"/>
      <c r="L31" s="144"/>
      <c r="M31" s="144"/>
      <c r="N31" s="224"/>
      <c r="O31" s="287">
        <f>SUM(Tabla91112[[#This Row],[Gener]:[Desembre]])</f>
        <v>0</v>
      </c>
    </row>
    <row r="32" spans="1:15" x14ac:dyDescent="0.3">
      <c r="A32" s="148">
        <v>30</v>
      </c>
      <c r="B32" s="155" t="s">
        <v>50</v>
      </c>
      <c r="C32" s="152"/>
      <c r="D32" s="144" t="s">
        <v>81</v>
      </c>
      <c r="E32" s="144"/>
      <c r="F32" s="144"/>
      <c r="G32" s="144"/>
      <c r="H32" s="144"/>
      <c r="I32" s="144"/>
      <c r="J32" s="144"/>
      <c r="K32" s="144"/>
      <c r="L32" s="144"/>
      <c r="M32" s="144"/>
      <c r="N32" s="224"/>
      <c r="O32" s="287">
        <f>SUM(Tabla91112[[#This Row],[Gener]:[Desembre]])</f>
        <v>0</v>
      </c>
    </row>
    <row r="33" spans="1:15" x14ac:dyDescent="0.3">
      <c r="A33" s="148">
        <v>31</v>
      </c>
      <c r="B33" s="155" t="s">
        <v>51</v>
      </c>
      <c r="C33" s="152"/>
      <c r="D33" s="144" t="s">
        <v>81</v>
      </c>
      <c r="E33" s="144"/>
      <c r="F33" s="144"/>
      <c r="G33" s="144"/>
      <c r="H33" s="144"/>
      <c r="I33" s="144"/>
      <c r="J33" s="144"/>
      <c r="K33" s="144"/>
      <c r="L33" s="144"/>
      <c r="M33" s="144"/>
      <c r="N33" s="224"/>
      <c r="O33" s="287">
        <f>SUM(Tabla91112[[#This Row],[Gener]:[Desembre]])</f>
        <v>0</v>
      </c>
    </row>
    <row r="34" spans="1:15" x14ac:dyDescent="0.3">
      <c r="A34" s="148">
        <v>32</v>
      </c>
      <c r="B34" s="155" t="s">
        <v>52</v>
      </c>
      <c r="C34" s="152">
        <v>6480</v>
      </c>
      <c r="D34" s="144">
        <v>8000</v>
      </c>
      <c r="E34" s="144"/>
      <c r="F34" s="144"/>
      <c r="G34" s="144"/>
      <c r="H34" s="144"/>
      <c r="I34" s="144"/>
      <c r="J34" s="144"/>
      <c r="K34" s="144"/>
      <c r="L34" s="144"/>
      <c r="M34" s="144"/>
      <c r="N34" s="224"/>
      <c r="O34" s="287">
        <f>SUM(Tabla91112[[#This Row],[Gener]:[Desembre]])</f>
        <v>14480</v>
      </c>
    </row>
    <row r="35" spans="1:15" x14ac:dyDescent="0.3">
      <c r="A35" s="148">
        <v>33</v>
      </c>
      <c r="B35" s="155" t="s">
        <v>21</v>
      </c>
      <c r="C35" s="152"/>
      <c r="D35" s="144" t="s">
        <v>81</v>
      </c>
      <c r="E35" s="144"/>
      <c r="F35" s="144"/>
      <c r="G35" s="144"/>
      <c r="H35" s="144"/>
      <c r="I35" s="144"/>
      <c r="J35" s="144"/>
      <c r="K35" s="144"/>
      <c r="L35" s="144"/>
      <c r="M35" s="144"/>
      <c r="N35" s="224"/>
      <c r="O35" s="287">
        <f>SUM(Tabla91112[[#This Row],[Gener]:[Desembre]])</f>
        <v>0</v>
      </c>
    </row>
    <row r="36" spans="1:15" x14ac:dyDescent="0.3">
      <c r="A36" s="148">
        <v>34</v>
      </c>
      <c r="B36" s="155" t="s">
        <v>22</v>
      </c>
      <c r="C36" s="152">
        <v>4240</v>
      </c>
      <c r="D36" s="144">
        <v>2200</v>
      </c>
      <c r="E36" s="144"/>
      <c r="F36" s="144"/>
      <c r="G36" s="144"/>
      <c r="H36" s="144"/>
      <c r="I36" s="144"/>
      <c r="J36" s="144"/>
      <c r="K36" s="144"/>
      <c r="L36" s="144"/>
      <c r="M36" s="144"/>
      <c r="N36" s="52"/>
      <c r="O36" s="207">
        <f>SUM(Tabla91112[[#This Row],[Gener]:[Desembre]])</f>
        <v>6440</v>
      </c>
    </row>
    <row r="37" spans="1:15" x14ac:dyDescent="0.3">
      <c r="A37" s="148">
        <v>35</v>
      </c>
      <c r="B37" s="155" t="s">
        <v>23</v>
      </c>
      <c r="C37" s="152"/>
      <c r="D37" s="144" t="s">
        <v>81</v>
      </c>
      <c r="E37" s="144"/>
      <c r="F37" s="144"/>
      <c r="G37" s="144"/>
      <c r="H37" s="144"/>
      <c r="I37" s="144"/>
      <c r="J37" s="144"/>
      <c r="K37" s="144"/>
      <c r="L37" s="144"/>
      <c r="M37" s="144"/>
      <c r="N37" s="224"/>
      <c r="O37" s="287">
        <f>SUM(Tabla91112[[#This Row],[Gener]:[Desembre]])</f>
        <v>0</v>
      </c>
    </row>
    <row r="38" spans="1:15" x14ac:dyDescent="0.3">
      <c r="A38" s="148">
        <v>36</v>
      </c>
      <c r="B38" s="155" t="s">
        <v>24</v>
      </c>
      <c r="C38" s="152"/>
      <c r="D38" s="144" t="s">
        <v>81</v>
      </c>
      <c r="E38" s="144"/>
      <c r="F38" s="144"/>
      <c r="G38" s="144"/>
      <c r="H38" s="144"/>
      <c r="I38" s="144"/>
      <c r="J38" s="144"/>
      <c r="K38" s="144"/>
      <c r="L38" s="144"/>
      <c r="M38" s="144"/>
      <c r="N38" s="224"/>
      <c r="O38" s="287">
        <f>SUM(Tabla91112[[#This Row],[Gener]:[Desembre]])</f>
        <v>0</v>
      </c>
    </row>
    <row r="39" spans="1:15" x14ac:dyDescent="0.3">
      <c r="A39" s="148">
        <v>37</v>
      </c>
      <c r="B39" s="155" t="s">
        <v>25</v>
      </c>
      <c r="C39" s="152"/>
      <c r="D39" s="144" t="s">
        <v>81</v>
      </c>
      <c r="E39" s="144"/>
      <c r="F39" s="144"/>
      <c r="G39" s="144"/>
      <c r="H39" s="144"/>
      <c r="I39" s="144"/>
      <c r="J39" s="163"/>
      <c r="K39" s="144"/>
      <c r="L39" s="144"/>
      <c r="M39" s="144"/>
      <c r="N39" s="224"/>
      <c r="O39" s="287">
        <f>SUM(Tabla91112[[#This Row],[Gener]:[Desembre]])</f>
        <v>0</v>
      </c>
    </row>
    <row r="40" spans="1:15" x14ac:dyDescent="0.3">
      <c r="A40" s="148">
        <v>38</v>
      </c>
      <c r="B40" s="155" t="s">
        <v>5</v>
      </c>
      <c r="C40" s="152"/>
      <c r="D40" s="144" t="s">
        <v>81</v>
      </c>
      <c r="E40" s="144"/>
      <c r="F40" s="144"/>
      <c r="G40" s="144"/>
      <c r="H40" s="144"/>
      <c r="I40" s="144"/>
      <c r="J40" s="144"/>
      <c r="K40" s="144"/>
      <c r="L40" s="144"/>
      <c r="M40" s="144"/>
      <c r="N40" s="224"/>
      <c r="O40" s="287">
        <f>SUM(Tabla91112[[#This Row],[Gener]:[Desembre]])</f>
        <v>0</v>
      </c>
    </row>
    <row r="41" spans="1:15" x14ac:dyDescent="0.3">
      <c r="A41" s="148">
        <v>39</v>
      </c>
      <c r="B41" s="155" t="s">
        <v>6</v>
      </c>
      <c r="C41" s="152"/>
      <c r="D41" s="144" t="s">
        <v>81</v>
      </c>
      <c r="E41" s="144"/>
      <c r="F41" s="144"/>
      <c r="G41" s="144"/>
      <c r="H41" s="144"/>
      <c r="I41" s="144"/>
      <c r="J41" s="144"/>
      <c r="K41" s="144"/>
      <c r="L41" s="144"/>
      <c r="M41" s="144"/>
      <c r="N41" s="224"/>
      <c r="O41" s="287">
        <f>SUM(Tabla91112[[#This Row],[Gener]:[Desembre]])</f>
        <v>0</v>
      </c>
    </row>
    <row r="42" spans="1:15" x14ac:dyDescent="0.3">
      <c r="A42" s="148">
        <v>40</v>
      </c>
      <c r="B42" s="155" t="s">
        <v>8</v>
      </c>
      <c r="C42" s="152"/>
      <c r="D42" s="144" t="s">
        <v>81</v>
      </c>
      <c r="E42" s="144"/>
      <c r="F42" s="144"/>
      <c r="G42" s="144"/>
      <c r="H42" s="144"/>
      <c r="I42" s="144"/>
      <c r="J42" s="144"/>
      <c r="K42" s="144"/>
      <c r="L42" s="144"/>
      <c r="M42" s="144"/>
      <c r="N42" s="224"/>
      <c r="O42" s="287">
        <f>SUM(Tabla91112[[#This Row],[Gener]:[Desembre]])</f>
        <v>0</v>
      </c>
    </row>
    <row r="43" spans="1:15" s="57" customFormat="1" ht="15" thickBot="1" x14ac:dyDescent="0.35">
      <c r="A43" s="149">
        <v>41</v>
      </c>
      <c r="B43" s="156" t="s">
        <v>49</v>
      </c>
      <c r="C43" s="153"/>
      <c r="D43" s="145" t="s">
        <v>81</v>
      </c>
      <c r="E43" s="145"/>
      <c r="F43" s="145"/>
      <c r="G43" s="145"/>
      <c r="H43" s="145"/>
      <c r="I43" s="145"/>
      <c r="J43" s="145"/>
      <c r="K43" s="145"/>
      <c r="L43" s="144"/>
      <c r="M43" s="145"/>
      <c r="N43" s="225"/>
      <c r="O43" s="289">
        <f>SUM(Tabla91112[[#This Row],[Gener]:[Desembre]])</f>
        <v>0</v>
      </c>
    </row>
    <row r="44" spans="1:15" ht="15" thickBot="1" x14ac:dyDescent="0.35">
      <c r="A44" s="209"/>
      <c r="B44" s="101" t="s">
        <v>74</v>
      </c>
      <c r="C44" s="102">
        <f>SUBTOTAL(109,C4:C43)</f>
        <v>36760</v>
      </c>
      <c r="D44" s="103">
        <f>SUBTOTAL(109,D4:D43)</f>
        <v>32820</v>
      </c>
      <c r="E44" s="103">
        <f t="shared" ref="E44:O44" si="0">SUBTOTAL(109,E4:E43)</f>
        <v>0</v>
      </c>
      <c r="F44" s="103">
        <f t="shared" si="0"/>
        <v>0</v>
      </c>
      <c r="G44" s="103">
        <f t="shared" si="0"/>
        <v>0</v>
      </c>
      <c r="H44" s="103">
        <f t="shared" si="0"/>
        <v>0</v>
      </c>
      <c r="I44" s="103">
        <f t="shared" si="0"/>
        <v>0</v>
      </c>
      <c r="J44" s="103">
        <f t="shared" si="0"/>
        <v>0</v>
      </c>
      <c r="K44" s="103">
        <f t="shared" si="0"/>
        <v>0</v>
      </c>
      <c r="L44" s="103">
        <f t="shared" si="0"/>
        <v>0</v>
      </c>
      <c r="M44" s="103">
        <f t="shared" si="0"/>
        <v>0</v>
      </c>
      <c r="N44" s="223">
        <f t="shared" si="0"/>
        <v>0</v>
      </c>
      <c r="O44" s="104">
        <f t="shared" si="0"/>
        <v>69580</v>
      </c>
    </row>
    <row r="45" spans="1:15" ht="15" thickBot="1" x14ac:dyDescent="0.35">
      <c r="A45" s="207"/>
      <c r="B45" s="43" t="s">
        <v>70</v>
      </c>
      <c r="C45" s="39">
        <v>18540</v>
      </c>
      <c r="D45" s="32">
        <v>27360</v>
      </c>
      <c r="E45" s="32">
        <v>38160</v>
      </c>
      <c r="F45" s="32">
        <v>32420</v>
      </c>
      <c r="G45" s="32">
        <v>34120</v>
      </c>
      <c r="H45" s="32">
        <v>36880</v>
      </c>
      <c r="I45" s="32">
        <v>35260</v>
      </c>
      <c r="J45" s="32">
        <v>32760</v>
      </c>
      <c r="K45" s="32">
        <v>25180</v>
      </c>
      <c r="L45" s="32">
        <v>27700</v>
      </c>
      <c r="M45" s="32">
        <v>28160</v>
      </c>
      <c r="N45" s="34">
        <v>19640</v>
      </c>
      <c r="O45" s="36">
        <f>SUM(Tabla91112[[#This Row],[Gener]:[Desembre]])</f>
        <v>356180</v>
      </c>
    </row>
    <row r="46" spans="1:15" ht="15" thickBot="1" x14ac:dyDescent="0.35">
      <c r="A46" s="208"/>
      <c r="B46" s="64" t="s">
        <v>58</v>
      </c>
      <c r="C46" s="66">
        <f t="shared" ref="C46:O46" si="1">(C44/C45)-1</f>
        <v>0.98274002157497309</v>
      </c>
      <c r="D46" s="66">
        <f t="shared" si="1"/>
        <v>0.19956140350877183</v>
      </c>
      <c r="E46" s="66">
        <f t="shared" si="1"/>
        <v>-1</v>
      </c>
      <c r="F46" s="66">
        <f t="shared" si="1"/>
        <v>-1</v>
      </c>
      <c r="G46" s="66">
        <f t="shared" si="1"/>
        <v>-1</v>
      </c>
      <c r="H46" s="66">
        <f t="shared" si="1"/>
        <v>-1</v>
      </c>
      <c r="I46" s="66">
        <f t="shared" si="1"/>
        <v>-1</v>
      </c>
      <c r="J46" s="66">
        <f t="shared" si="1"/>
        <v>-1</v>
      </c>
      <c r="K46" s="66">
        <f t="shared" si="1"/>
        <v>-1</v>
      </c>
      <c r="L46" s="66">
        <f t="shared" si="1"/>
        <v>-1</v>
      </c>
      <c r="M46" s="66">
        <f t="shared" si="1"/>
        <v>-1</v>
      </c>
      <c r="N46" s="226">
        <f t="shared" si="1"/>
        <v>-1</v>
      </c>
      <c r="O46" s="227">
        <f t="shared" si="1"/>
        <v>-0.804649334606098</v>
      </c>
    </row>
    <row r="47" spans="1:15" x14ac:dyDescent="0.3">
      <c r="B47" s="14" t="s">
        <v>69</v>
      </c>
    </row>
    <row r="50" spans="16:16" x14ac:dyDescent="0.3">
      <c r="P50" s="58"/>
    </row>
  </sheetData>
  <sheetProtection sheet="1" objects="1" scenarios="1"/>
  <conditionalFormatting sqref="C46:O46">
    <cfRule type="cellIs" dxfId="0" priority="1" operator="lessThan">
      <formula>0</formula>
    </cfRule>
  </conditionalFormatting>
  <pageMargins left="0.55118110236220474" right="0.35433070866141736" top="0.55000000000000004" bottom="0.57999999999999996" header="0.19685039370078741" footer="0.42"/>
  <pageSetup paperSize="9" scale="75" fitToWidth="0" fitToHeight="0" orientation="landscape" r:id="rId1"/>
  <headerFooter alignWithMargins="0"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 2025</vt:lpstr>
      <vt:lpstr>PAPER I CARTRÓ</vt:lpstr>
      <vt:lpstr>PAPER CARTRÓ COMERCIAL </vt:lpstr>
      <vt:lpstr>ENVASOS</vt:lpstr>
      <vt:lpstr>VIDRE</vt:lpstr>
      <vt:lpstr>FORM</vt:lpstr>
      <vt:lpstr>RMO</vt:lpstr>
      <vt:lpstr>VERD</vt:lpstr>
      <vt:lpstr>Voluminosos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 dades</dc:creator>
  <cp:lastModifiedBy>Mònica Llorente Gutierrez</cp:lastModifiedBy>
  <cp:lastPrinted>2023-05-02T16:09:42Z</cp:lastPrinted>
  <dcterms:created xsi:type="dcterms:W3CDTF">2014-04-10T06:59:07Z</dcterms:created>
  <dcterms:modified xsi:type="dcterms:W3CDTF">2025-04-25T12:20:13Z</dcterms:modified>
</cp:coreProperties>
</file>