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erveicomarcaldedades\WEB SAVO\ARXIUS NOVA WEB SAVO\"/>
    </mc:Choice>
  </mc:AlternateContent>
  <xr:revisionPtr revIDLastSave="0" documentId="13_ncr:1_{C4EF4D69-89E8-4336-8772-3F736A17D266}" xr6:coauthVersionLast="47" xr6:coauthVersionMax="47" xr10:uidLastSave="{00000000-0000-0000-0000-000000000000}"/>
  <bookViews>
    <workbookView xWindow="28680" yWindow="-120" windowWidth="29040" windowHeight="15840" tabRatio="809" xr2:uid="{00000000-000D-0000-FFFF-FFFF00000000}"/>
  </bookViews>
  <sheets>
    <sheet name="RESUM 2024" sheetId="19" r:id="rId1"/>
    <sheet name="PAPER I CARTRÓ" sheetId="10" r:id="rId2"/>
    <sheet name="PAPER CARTRÓ COMERCIAL " sheetId="20" r:id="rId3"/>
    <sheet name="ENVASOS" sheetId="12" r:id="rId4"/>
    <sheet name="VIDRE" sheetId="13" r:id="rId5"/>
    <sheet name="FORM" sheetId="5" r:id="rId6"/>
    <sheet name="RMO" sheetId="6" r:id="rId7"/>
    <sheet name="VERD" sheetId="16" r:id="rId8"/>
    <sheet name="Voluminosos" sheetId="18" r:id="rId9"/>
  </sheets>
  <externalReferences>
    <externalReference r:id="rId10"/>
  </externalReferences>
  <definedNames>
    <definedName name="llInstal" localSheetId="2">#REF!</definedName>
    <definedName name="llInstal">#REF!</definedName>
    <definedName name="llInstalCodi" localSheetId="2">#REF!</definedName>
    <definedName name="llInstalCodi">#REF!</definedName>
    <definedName name="llTitulars" localSheetId="2">#REF!</definedName>
    <definedName name="llTitulars">#REF!</definedName>
    <definedName name="llTitularsCodi" localSheetId="2">#REF!</definedName>
    <definedName name="llTitularsCod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6" l="1"/>
  <c r="O34" i="16"/>
  <c r="O31" i="16"/>
  <c r="O42" i="20"/>
  <c r="O35" i="20"/>
  <c r="O33" i="20"/>
  <c r="O29" i="20"/>
  <c r="O27" i="20"/>
  <c r="O25" i="20"/>
  <c r="O22" i="20"/>
  <c r="O21" i="20"/>
  <c r="O14" i="20"/>
  <c r="O10" i="20"/>
  <c r="O6" i="20"/>
  <c r="O5" i="20"/>
  <c r="O4" i="16"/>
  <c r="O4" i="6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5" i="5"/>
  <c r="C45" i="13"/>
  <c r="O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6" i="13"/>
  <c r="O47" i="12"/>
  <c r="D44" i="12"/>
  <c r="D46" i="12" s="1"/>
  <c r="E44" i="12"/>
  <c r="E46" i="12" s="1"/>
  <c r="F44" i="12"/>
  <c r="F46" i="12" s="1"/>
  <c r="G44" i="12"/>
  <c r="G46" i="12" s="1"/>
  <c r="H44" i="12"/>
  <c r="H46" i="12" s="1"/>
  <c r="I44" i="12"/>
  <c r="I46" i="12" s="1"/>
  <c r="J44" i="12"/>
  <c r="J46" i="12" s="1"/>
  <c r="K44" i="12"/>
  <c r="K46" i="12" s="1"/>
  <c r="L44" i="12"/>
  <c r="L46" i="12" s="1"/>
  <c r="M44" i="12"/>
  <c r="M46" i="12" s="1"/>
  <c r="N44" i="12"/>
  <c r="N46" i="12" s="1"/>
  <c r="C44" i="12"/>
  <c r="C46" i="12" s="1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5" i="12"/>
  <c r="D45" i="20"/>
  <c r="D47" i="20" s="1"/>
  <c r="E45" i="20"/>
  <c r="E47" i="20" s="1"/>
  <c r="F45" i="20"/>
  <c r="F47" i="20" s="1"/>
  <c r="G45" i="20"/>
  <c r="G47" i="20" s="1"/>
  <c r="H45" i="20"/>
  <c r="H47" i="20" s="1"/>
  <c r="I45" i="20"/>
  <c r="I47" i="20" s="1"/>
  <c r="J45" i="20"/>
  <c r="J47" i="20" s="1"/>
  <c r="K45" i="20"/>
  <c r="K47" i="20" s="1"/>
  <c r="L45" i="20"/>
  <c r="L47" i="20" s="1"/>
  <c r="M45" i="20"/>
  <c r="M47" i="20" s="1"/>
  <c r="N45" i="20"/>
  <c r="N47" i="20" s="1"/>
  <c r="C45" i="20"/>
  <c r="C47" i="20" s="1"/>
  <c r="O7" i="20"/>
  <c r="O8" i="20"/>
  <c r="O9" i="20"/>
  <c r="O11" i="20"/>
  <c r="O12" i="20"/>
  <c r="O13" i="20"/>
  <c r="O15" i="20"/>
  <c r="O16" i="20"/>
  <c r="O17" i="20"/>
  <c r="O18" i="20"/>
  <c r="O19" i="20"/>
  <c r="O20" i="20"/>
  <c r="O23" i="20"/>
  <c r="O24" i="20"/>
  <c r="O26" i="20"/>
  <c r="O28" i="20"/>
  <c r="O30" i="20"/>
  <c r="O31" i="20"/>
  <c r="O32" i="20"/>
  <c r="O34" i="20"/>
  <c r="O36" i="20"/>
  <c r="O37" i="20"/>
  <c r="O38" i="20"/>
  <c r="O39" i="20"/>
  <c r="O40" i="20"/>
  <c r="O41" i="20"/>
  <c r="O43" i="20"/>
  <c r="O44" i="20"/>
  <c r="O46" i="20"/>
  <c r="J47" i="10"/>
  <c r="D45" i="10"/>
  <c r="D47" i="10" s="1"/>
  <c r="E45" i="10"/>
  <c r="E47" i="10" s="1"/>
  <c r="F45" i="10"/>
  <c r="F47" i="10" s="1"/>
  <c r="G45" i="10"/>
  <c r="G47" i="10" s="1"/>
  <c r="H45" i="10"/>
  <c r="H47" i="10" s="1"/>
  <c r="I45" i="10"/>
  <c r="I47" i="10" s="1"/>
  <c r="J45" i="10"/>
  <c r="K45" i="10"/>
  <c r="K47" i="10" s="1"/>
  <c r="L45" i="10"/>
  <c r="L47" i="10" s="1"/>
  <c r="M45" i="10"/>
  <c r="M47" i="10" s="1"/>
  <c r="N45" i="10"/>
  <c r="N47" i="10" s="1"/>
  <c r="C45" i="10"/>
  <c r="C47" i="10" s="1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6" i="10"/>
  <c r="O48" i="10"/>
  <c r="N50" i="19"/>
  <c r="N40" i="19"/>
  <c r="N30" i="19"/>
  <c r="N10" i="19"/>
  <c r="O45" i="20" l="1"/>
  <c r="O47" i="20" s="1"/>
  <c r="C47" i="13"/>
  <c r="O44" i="12"/>
  <c r="O46" i="12" s="1"/>
  <c r="O45" i="10"/>
  <c r="O47" i="10" s="1"/>
  <c r="O47" i="6"/>
  <c r="M44" i="5" l="1"/>
  <c r="M46" i="5" s="1"/>
  <c r="L45" i="13" l="1"/>
  <c r="L47" i="13" s="1"/>
  <c r="J44" i="6" l="1"/>
  <c r="J46" i="6" s="1"/>
  <c r="O43" i="18" l="1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2" i="6"/>
  <c r="O43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8" i="16" l="1"/>
  <c r="O9" i="16"/>
  <c r="O30" i="16"/>
  <c r="O32" i="16"/>
  <c r="O39" i="16"/>
  <c r="F21" i="19" l="1"/>
  <c r="F22" i="19" s="1"/>
  <c r="K44" i="5" l="1"/>
  <c r="I44" i="6"/>
  <c r="J21" i="19"/>
  <c r="J22" i="19" s="1"/>
  <c r="H51" i="19" l="1"/>
  <c r="H52" i="19" s="1"/>
  <c r="I46" i="6"/>
  <c r="J41" i="19"/>
  <c r="J42" i="19" s="1"/>
  <c r="K46" i="5"/>
  <c r="O48" i="13"/>
  <c r="N38" i="19" l="1"/>
  <c r="N48" i="19"/>
  <c r="N28" i="19"/>
  <c r="N18" i="19"/>
  <c r="N8" i="19"/>
  <c r="O45" i="18" l="1"/>
  <c r="O45" i="16"/>
  <c r="N16" i="19" l="1"/>
  <c r="F45" i="13" l="1"/>
  <c r="E31" i="19" l="1"/>
  <c r="E32" i="19" s="1"/>
  <c r="F47" i="13"/>
  <c r="N4" i="19"/>
  <c r="J44" i="5" l="1"/>
  <c r="N15" i="19"/>
  <c r="I41" i="19" l="1"/>
  <c r="I42" i="19" s="1"/>
  <c r="J46" i="5"/>
  <c r="N44" i="18"/>
  <c r="N46" i="18" s="1"/>
  <c r="M44" i="18"/>
  <c r="M46" i="18" s="1"/>
  <c r="L44" i="18"/>
  <c r="L46" i="18" s="1"/>
  <c r="K44" i="18"/>
  <c r="K46" i="18" s="1"/>
  <c r="J44" i="18"/>
  <c r="J46" i="18" s="1"/>
  <c r="I44" i="18"/>
  <c r="I46" i="18" s="1"/>
  <c r="H44" i="18"/>
  <c r="H46" i="18" s="1"/>
  <c r="G44" i="18"/>
  <c r="G46" i="18" s="1"/>
  <c r="F44" i="18"/>
  <c r="F46" i="18" s="1"/>
  <c r="E44" i="18"/>
  <c r="E46" i="18" s="1"/>
  <c r="D44" i="18"/>
  <c r="D46" i="18" s="1"/>
  <c r="C44" i="18"/>
  <c r="C46" i="18" s="1"/>
  <c r="O4" i="18"/>
  <c r="N44" i="16"/>
  <c r="N46" i="16" s="1"/>
  <c r="M44" i="16"/>
  <c r="M46" i="16" s="1"/>
  <c r="L44" i="16"/>
  <c r="L46" i="16" s="1"/>
  <c r="K44" i="16"/>
  <c r="K46" i="16" s="1"/>
  <c r="J44" i="16"/>
  <c r="J46" i="16" s="1"/>
  <c r="I44" i="16"/>
  <c r="I46" i="16" s="1"/>
  <c r="H44" i="16"/>
  <c r="H46" i="16" s="1"/>
  <c r="G44" i="16"/>
  <c r="G46" i="16" s="1"/>
  <c r="F44" i="16"/>
  <c r="F46" i="16" s="1"/>
  <c r="E44" i="16"/>
  <c r="E46" i="16" s="1"/>
  <c r="D44" i="16"/>
  <c r="D46" i="16" s="1"/>
  <c r="C44" i="16"/>
  <c r="C46" i="16" s="1"/>
  <c r="N44" i="5"/>
  <c r="N46" i="5" s="1"/>
  <c r="L44" i="5"/>
  <c r="L46" i="5" s="1"/>
  <c r="I44" i="5"/>
  <c r="I46" i="5" s="1"/>
  <c r="H44" i="5"/>
  <c r="H46" i="5" s="1"/>
  <c r="G44" i="5"/>
  <c r="G46" i="5" s="1"/>
  <c r="F44" i="5"/>
  <c r="F46" i="5" s="1"/>
  <c r="E44" i="5"/>
  <c r="E46" i="5" s="1"/>
  <c r="D44" i="5"/>
  <c r="D46" i="5" s="1"/>
  <c r="O45" i="6"/>
  <c r="N44" i="6"/>
  <c r="N46" i="6" s="1"/>
  <c r="M44" i="6"/>
  <c r="M46" i="6" s="1"/>
  <c r="L44" i="6"/>
  <c r="L46" i="6" s="1"/>
  <c r="K44" i="6"/>
  <c r="K46" i="6" s="1"/>
  <c r="H44" i="6"/>
  <c r="H46" i="6" s="1"/>
  <c r="G44" i="6"/>
  <c r="G46" i="6" s="1"/>
  <c r="F44" i="6"/>
  <c r="F46" i="6" s="1"/>
  <c r="E44" i="6"/>
  <c r="E46" i="6" s="1"/>
  <c r="D44" i="6"/>
  <c r="D46" i="6" s="1"/>
  <c r="C44" i="6"/>
  <c r="N45" i="13"/>
  <c r="N47" i="13" s="1"/>
  <c r="M45" i="13"/>
  <c r="K31" i="19"/>
  <c r="K32" i="19" s="1"/>
  <c r="K45" i="13"/>
  <c r="J45" i="13"/>
  <c r="I45" i="13"/>
  <c r="H45" i="13"/>
  <c r="G45" i="13"/>
  <c r="E45" i="13"/>
  <c r="E47" i="13" s="1"/>
  <c r="D45" i="13"/>
  <c r="M21" i="19"/>
  <c r="M22" i="19" s="1"/>
  <c r="L21" i="19"/>
  <c r="L22" i="19" s="1"/>
  <c r="K21" i="19"/>
  <c r="K22" i="19" s="1"/>
  <c r="I21" i="19"/>
  <c r="I22" i="19" s="1"/>
  <c r="H21" i="19"/>
  <c r="H22" i="19" s="1"/>
  <c r="G21" i="19"/>
  <c r="G22" i="19" s="1"/>
  <c r="E21" i="19"/>
  <c r="E22" i="19" s="1"/>
  <c r="D21" i="19"/>
  <c r="D22" i="19" s="1"/>
  <c r="C21" i="19"/>
  <c r="C22" i="19" s="1"/>
  <c r="E11" i="19"/>
  <c r="E12" i="19" s="1"/>
  <c r="C11" i="19"/>
  <c r="C12" i="19" s="1"/>
  <c r="B11" i="19"/>
  <c r="B12" i="19" s="1"/>
  <c r="N35" i="19"/>
  <c r="N34" i="19"/>
  <c r="N45" i="19"/>
  <c r="N44" i="19"/>
  <c r="N25" i="19"/>
  <c r="N24" i="19"/>
  <c r="N14" i="19"/>
  <c r="N5" i="19"/>
  <c r="D47" i="13" l="1"/>
  <c r="O45" i="13"/>
  <c r="O47" i="13" s="1"/>
  <c r="J31" i="19"/>
  <c r="J32" i="19" s="1"/>
  <c r="K47" i="13"/>
  <c r="L31" i="19"/>
  <c r="L32" i="19" s="1"/>
  <c r="M47" i="13"/>
  <c r="F31" i="19"/>
  <c r="F32" i="19" s="1"/>
  <c r="G47" i="13"/>
  <c r="G31" i="19"/>
  <c r="G32" i="19" s="1"/>
  <c r="H47" i="13"/>
  <c r="H31" i="19"/>
  <c r="H32" i="19" s="1"/>
  <c r="I47" i="13"/>
  <c r="I31" i="19"/>
  <c r="I32" i="19" s="1"/>
  <c r="J47" i="13"/>
  <c r="M31" i="19"/>
  <c r="M32" i="19" s="1"/>
  <c r="M11" i="19"/>
  <c r="M12" i="19" s="1"/>
  <c r="B51" i="19"/>
  <c r="B52" i="19" s="1"/>
  <c r="M41" i="19"/>
  <c r="M42" i="19" s="1"/>
  <c r="L11" i="19"/>
  <c r="L12" i="19" s="1"/>
  <c r="L41" i="19"/>
  <c r="L42" i="19" s="1"/>
  <c r="K11" i="19"/>
  <c r="K12" i="19" s="1"/>
  <c r="K41" i="19"/>
  <c r="K42" i="19" s="1"/>
  <c r="J11" i="19"/>
  <c r="J12" i="19" s="1"/>
  <c r="L51" i="19"/>
  <c r="L52" i="19" s="1"/>
  <c r="K51" i="19"/>
  <c r="K52" i="19" s="1"/>
  <c r="M51" i="19"/>
  <c r="M52" i="19" s="1"/>
  <c r="J51" i="19"/>
  <c r="J52" i="19" s="1"/>
  <c r="I11" i="19"/>
  <c r="I12" i="19" s="1"/>
  <c r="H11" i="19"/>
  <c r="H12" i="19" s="1"/>
  <c r="G11" i="19"/>
  <c r="G12" i="19" s="1"/>
  <c r="F11" i="19"/>
  <c r="F12" i="19" s="1"/>
  <c r="F51" i="19"/>
  <c r="F52" i="19" s="1"/>
  <c r="G51" i="19"/>
  <c r="G52" i="19" s="1"/>
  <c r="I51" i="19"/>
  <c r="I52" i="19" s="1"/>
  <c r="F41" i="19"/>
  <c r="F42" i="19" s="1"/>
  <c r="H41" i="19"/>
  <c r="H42" i="19" s="1"/>
  <c r="G41" i="19"/>
  <c r="G42" i="19" s="1"/>
  <c r="E51" i="19"/>
  <c r="E52" i="19" s="1"/>
  <c r="E41" i="19"/>
  <c r="E42" i="19" s="1"/>
  <c r="D51" i="19"/>
  <c r="D52" i="19" s="1"/>
  <c r="D41" i="19"/>
  <c r="D42" i="19" s="1"/>
  <c r="D11" i="19"/>
  <c r="D12" i="19" s="1"/>
  <c r="C51" i="19"/>
  <c r="C52" i="19" s="1"/>
  <c r="C41" i="19"/>
  <c r="C42" i="19" s="1"/>
  <c r="D31" i="19"/>
  <c r="D32" i="19" s="1"/>
  <c r="B31" i="19"/>
  <c r="B32" i="19" s="1"/>
  <c r="C31" i="19"/>
  <c r="C32" i="19" s="1"/>
  <c r="N49" i="19"/>
  <c r="C46" i="6"/>
  <c r="C44" i="5"/>
  <c r="O44" i="5" s="1"/>
  <c r="O46" i="5" s="1"/>
  <c r="O44" i="18"/>
  <c r="O46" i="18" s="1"/>
  <c r="N36" i="19"/>
  <c r="O44" i="16"/>
  <c r="O46" i="16" s="1"/>
  <c r="O44" i="6"/>
  <c r="O46" i="6" s="1"/>
  <c r="N20" i="19" l="1"/>
  <c r="B21" i="19"/>
  <c r="B41" i="19"/>
  <c r="N51" i="19"/>
  <c r="N52" i="19" s="1"/>
  <c r="N31" i="19"/>
  <c r="N32" i="19" s="1"/>
  <c r="N11" i="19"/>
  <c r="N12" i="19" s="1"/>
  <c r="N39" i="19"/>
  <c r="N9" i="19"/>
  <c r="C46" i="5"/>
  <c r="N27" i="19"/>
  <c r="N47" i="19"/>
  <c r="N6" i="19"/>
  <c r="N26" i="19"/>
  <c r="N46" i="19"/>
  <c r="N21" i="19" l="1"/>
  <c r="N22" i="19" s="1"/>
  <c r="B22" i="19"/>
  <c r="N41" i="19"/>
  <c r="N42" i="19" s="1"/>
  <c r="B42" i="19"/>
  <c r="N29" i="19"/>
  <c r="N19" i="19"/>
  <c r="N37" i="19"/>
  <c r="N17" i="19"/>
  <c r="N7" i="19"/>
</calcChain>
</file>

<file path=xl/sharedStrings.xml><?xml version="1.0" encoding="utf-8"?>
<sst xmlns="http://schemas.openxmlformats.org/spreadsheetml/2006/main" count="512" uniqueCount="81">
  <si>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</si>
  <si>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</si>
  <si>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</si>
  <si>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</si>
  <si>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</si>
  <si>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</si>
  <si>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</si>
  <si>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Fogars de Montclús</t>
  </si>
  <si>
    <t>Granera</t>
  </si>
  <si>
    <t>Granollers</t>
  </si>
  <si>
    <t>Gualba</t>
  </si>
  <si>
    <t>Lliçà d'Amunt</t>
  </si>
  <si>
    <t>Lliçà de Vall</t>
  </si>
  <si>
    <t>Llinars del Vallès</t>
  </si>
  <si>
    <t>Martorelles</t>
  </si>
  <si>
    <t>Mollet del Vallès</t>
  </si>
  <si>
    <t>Montmeló</t>
  </si>
  <si>
    <t>Montornès</t>
  </si>
  <si>
    <t>Montseny</t>
  </si>
  <si>
    <t>Parets del Vallès</t>
  </si>
  <si>
    <t>Sant Celoni</t>
  </si>
  <si>
    <t>Tagamanent</t>
  </si>
  <si>
    <t>Vallgorguina</t>
  </si>
  <si>
    <t>Vallromanes</t>
  </si>
  <si>
    <t>Vilalba Sasserra</t>
  </si>
  <si>
    <t>Vilanova del Vallès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</si>
  <si>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</si>
  <si>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</si>
  <si>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</si>
  <si>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</si>
  <si>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</si>
  <si>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</si>
  <si>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</si>
  <si>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</si>
  <si>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</si>
  <si>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</si>
  <si>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</si>
  <si>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</si>
  <si>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</si>
  <si>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Ametlla del Vallès, L'</t>
  </si>
  <si>
    <t>Franqueses del Vallès, Les</t>
  </si>
  <si>
    <t>Garriga, La</t>
  </si>
  <si>
    <t>Llagosta, La</t>
  </si>
  <si>
    <t>Roca del Vallès, La</t>
  </si>
  <si>
    <t>Sant Antoni de Vilamajor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</si>
  <si>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</si>
  <si>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</si>
  <si>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</si>
  <si>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</si>
  <si>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</si>
  <si>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Eulàlia de Ronçana</t>
  </si>
  <si>
    <t>Santa Maria de Martorelles</t>
  </si>
  <si>
    <t>Santa Maria de Palautordera</t>
  </si>
  <si>
    <t>Àrees d'aportació i recollida Porta a porta d'Envasos</t>
  </si>
  <si>
    <t>Àrees d'aportació i recollida Porta a porta de Vidre</t>
  </si>
  <si>
    <t>Àrees d'aportació i recollida Porta a porta de RMO</t>
  </si>
  <si>
    <t>Àrees d'aportació i recollida Porta a porta de FORM</t>
  </si>
  <si>
    <t>Població</t>
  </si>
  <si>
    <t>Increment/Decrement</t>
  </si>
  <si>
    <t>Núm.</t>
  </si>
  <si>
    <t xml:space="preserve">Núm. </t>
  </si>
  <si>
    <t>Paper/Cartró</t>
  </si>
  <si>
    <t>Envasos</t>
  </si>
  <si>
    <t>Vidre</t>
  </si>
  <si>
    <t>RMO</t>
  </si>
  <si>
    <t>FORM</t>
  </si>
  <si>
    <t>Deixalleries</t>
  </si>
  <si>
    <t>TOTAL MENSUAL 2023</t>
  </si>
  <si>
    <t>Àrees d'aportació, recollida complementària i Porta a porta domiciliari</t>
  </si>
  <si>
    <t>Paper i Cartró - Porta a porta comercial, Mercat i papereres</t>
  </si>
  <si>
    <t>Xifres en quilos</t>
  </si>
  <si>
    <r>
      <t xml:space="preserve">PAPER I CARTRÓ - 2024 </t>
    </r>
    <r>
      <rPr>
        <b/>
        <sz val="12"/>
        <color rgb="FFFF0000"/>
        <rFont val="Calibri"/>
        <family val="2"/>
        <scheme val="minor"/>
      </rPr>
      <t>(CODI LER 200101)</t>
    </r>
  </si>
  <si>
    <t>TOTAL MENSUAL 2024</t>
  </si>
  <si>
    <r>
      <t xml:space="preserve">ENVASOS - 2024 </t>
    </r>
    <r>
      <rPr>
        <b/>
        <sz val="12"/>
        <color rgb="FFFF0000"/>
        <rFont val="Calibri"/>
        <family val="2"/>
        <scheme val="minor"/>
      </rPr>
      <t>(CODI LER 200139)</t>
    </r>
  </si>
  <si>
    <r>
      <t xml:space="preserve">VIDRE - 2024 </t>
    </r>
    <r>
      <rPr>
        <b/>
        <sz val="12"/>
        <color rgb="FFFF0000"/>
        <rFont val="Calibri"/>
        <family val="2"/>
        <scheme val="minor"/>
      </rPr>
      <t>(CODI LER 150107)</t>
    </r>
  </si>
  <si>
    <t>ORGÀNICA - 2024</t>
  </si>
  <si>
    <r>
      <t>RMO - 2024</t>
    </r>
    <r>
      <rPr>
        <b/>
        <sz val="12"/>
        <color rgb="FFFF0000"/>
        <rFont val="Calibri"/>
        <family val="2"/>
        <scheme val="minor"/>
      </rPr>
      <t xml:space="preserve"> (CODI LER 200301)</t>
    </r>
  </si>
  <si>
    <r>
      <t xml:space="preserve">VERD - 2024 </t>
    </r>
    <r>
      <rPr>
        <b/>
        <sz val="12"/>
        <color rgb="FFFF0000"/>
        <rFont val="Calibri"/>
        <family val="2"/>
      </rPr>
      <t>(CODI LER 200201)</t>
    </r>
  </si>
  <si>
    <r>
      <t xml:space="preserve">VOLUMINOSOS - 2024 </t>
    </r>
    <r>
      <rPr>
        <b/>
        <sz val="12"/>
        <color rgb="FFFF0000"/>
        <rFont val="Calibri"/>
        <family val="2"/>
      </rPr>
      <t>(CODI LER 200307)</t>
    </r>
  </si>
  <si>
    <t>Centre Logístic</t>
  </si>
  <si>
    <t>% 24-23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</si>
</sst>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[$€]_-;\-* #,##0.00\ [$€]_-;_-* &quot;-&quot;??\ [$€]_-;_-@_-"/>
    <numFmt numFmtId="167" formatCode="#,##0.00&quot;    &quot;;#,##0.00&quot;    &quot;;&quot;-&quot;#&quot;    &quot;;@&quot; &quot;"/>
    <numFmt numFmtId="168" formatCode="#,##0.00&quot; &quot;[$€-403];[Red]&quot;-&quot;#,##0.00&quot; &quot;[$€-403]"/>
    <numFmt numFmtId="169" formatCode="0.0%"/>
    <numFmt numFmtId="170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8"/>
        <bgColor theme="8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theme="1"/>
      </left>
      <right/>
      <top style="dashed">
        <color theme="1"/>
      </top>
      <bottom style="medium">
        <color indexed="64"/>
      </bottom>
      <diagonal/>
    </border>
    <border>
      <left style="thin">
        <color indexed="64"/>
      </left>
      <right/>
      <top style="dashed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165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166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167" fontId="12" fillId="0" borderId="0"/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4" fillId="0" borderId="0"/>
    <xf numFmtId="0" fontId="14" fillId="0" borderId="0"/>
    <xf numFmtId="168" fontId="14" fillId="0" borderId="0"/>
    <xf numFmtId="168" fontId="14" fillId="0" borderId="0"/>
    <xf numFmtId="0" fontId="1" fillId="0" borderId="0"/>
    <xf numFmtId="165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8">
    <xf numFmtId="0" fontId="0" fillId="0" borderId="0" xfId="0"/>
    <xf numFmtId="0" fontId="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3" fontId="4" fillId="0" borderId="10" xfId="0" applyNumberFormat="1" applyFont="1" applyBorder="1" applyAlignment="1" applyProtection="1">
      <alignment horizontal="center"/>
      <protection hidden="1"/>
    </xf>
    <xf numFmtId="3" fontId="4" fillId="0" borderId="11" xfId="0" applyNumberFormat="1" applyFont="1" applyBorder="1" applyAlignment="1" applyProtection="1">
      <alignment horizontal="center"/>
      <protection hidden="1"/>
    </xf>
    <xf numFmtId="3" fontId="4" fillId="0" borderId="12" xfId="0" applyNumberFormat="1" applyFont="1" applyBorder="1" applyAlignment="1" applyProtection="1">
      <alignment horizontal="center"/>
      <protection hidden="1"/>
    </xf>
    <xf numFmtId="3" fontId="4" fillId="0" borderId="13" xfId="0" applyNumberFormat="1" applyFont="1" applyBorder="1" applyAlignment="1" applyProtection="1">
      <alignment horizontal="center"/>
      <protection hidden="1"/>
    </xf>
    <xf numFmtId="3" fontId="0" fillId="0" borderId="4" xfId="0" applyNumberFormat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3" fontId="0" fillId="0" borderId="7" xfId="0" applyNumberFormat="1" applyBorder="1" applyAlignment="1" applyProtection="1">
      <alignment horizontal="center"/>
      <protection hidden="1"/>
    </xf>
    <xf numFmtId="3" fontId="0" fillId="0" borderId="14" xfId="0" applyNumberFormat="1" applyBorder="1" applyAlignment="1" applyProtection="1">
      <alignment horizontal="center"/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3" fontId="4" fillId="0" borderId="18" xfId="0" applyNumberFormat="1" applyFont="1" applyBorder="1" applyAlignment="1" applyProtection="1">
      <alignment horizontal="center"/>
      <protection hidden="1"/>
    </xf>
    <xf numFmtId="3" fontId="4" fillId="0" borderId="19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3" fontId="7" fillId="0" borderId="0" xfId="0" applyNumberFormat="1" applyFont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3" fontId="0" fillId="0" borderId="23" xfId="0" applyNumberFormat="1" applyBorder="1" applyAlignment="1" applyProtection="1">
      <alignment horizontal="center"/>
      <protection hidden="1"/>
    </xf>
    <xf numFmtId="0" fontId="4" fillId="0" borderId="13" xfId="0" applyFont="1" applyBorder="1" applyProtection="1"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2" fontId="0" fillId="0" borderId="0" xfId="0" applyNumberFormat="1" applyProtection="1">
      <protection hidden="1"/>
    </xf>
    <xf numFmtId="0" fontId="3" fillId="0" borderId="1" xfId="0" applyFont="1" applyBorder="1" applyAlignment="1" applyProtection="1">
      <alignment horizontal="left"/>
      <protection hidden="1"/>
    </xf>
    <xf numFmtId="3" fontId="4" fillId="0" borderId="20" xfId="0" applyNumberFormat="1" applyFont="1" applyBorder="1" applyAlignment="1" applyProtection="1">
      <alignment horizontal="center"/>
      <protection hidden="1"/>
    </xf>
    <xf numFmtId="0" fontId="7" fillId="0" borderId="30" xfId="0" applyFont="1" applyBorder="1" applyAlignment="1" applyProtection="1">
      <alignment horizontal="left"/>
      <protection hidden="1"/>
    </xf>
    <xf numFmtId="3" fontId="7" fillId="0" borderId="18" xfId="0" applyNumberFormat="1" applyFont="1" applyBorder="1" applyAlignment="1" applyProtection="1">
      <alignment horizontal="center"/>
      <protection hidden="1"/>
    </xf>
    <xf numFmtId="3" fontId="7" fillId="0" borderId="19" xfId="0" applyNumberFormat="1" applyFont="1" applyBorder="1" applyAlignment="1" applyProtection="1">
      <alignment horizontal="center"/>
      <protection hidden="1"/>
    </xf>
    <xf numFmtId="3" fontId="7" fillId="0" borderId="21" xfId="0" applyNumberFormat="1" applyFont="1" applyBorder="1" applyAlignment="1" applyProtection="1">
      <alignment horizontal="center"/>
      <protection hidden="1"/>
    </xf>
    <xf numFmtId="3" fontId="7" fillId="0" borderId="30" xfId="0" applyNumberFormat="1" applyFont="1" applyBorder="1" applyAlignment="1" applyProtection="1">
      <alignment horizontal="center"/>
      <protection hidden="1"/>
    </xf>
    <xf numFmtId="3" fontId="0" fillId="0" borderId="34" xfId="0" applyNumberFormat="1" applyBorder="1" applyAlignment="1" applyProtection="1">
      <alignment horizontal="center"/>
      <protection hidden="1"/>
    </xf>
    <xf numFmtId="3" fontId="0" fillId="0" borderId="32" xfId="0" applyNumberFormat="1" applyBorder="1" applyAlignment="1" applyProtection="1">
      <alignment horizontal="center"/>
      <protection hidden="1"/>
    </xf>
    <xf numFmtId="3" fontId="0" fillId="0" borderId="33" xfId="0" applyNumberFormat="1" applyBorder="1" applyAlignment="1" applyProtection="1">
      <alignment horizontal="center"/>
      <protection hidden="1"/>
    </xf>
    <xf numFmtId="3" fontId="0" fillId="0" borderId="35" xfId="0" applyNumberFormat="1" applyBorder="1" applyAlignment="1" applyProtection="1">
      <alignment horizontal="center"/>
      <protection hidden="1"/>
    </xf>
    <xf numFmtId="3" fontId="7" fillId="0" borderId="36" xfId="0" applyNumberFormat="1" applyFont="1" applyBorder="1" applyAlignment="1" applyProtection="1">
      <alignment horizontal="center"/>
      <protection hidden="1"/>
    </xf>
    <xf numFmtId="3" fontId="4" fillId="0" borderId="26" xfId="0" applyNumberFormat="1" applyFont="1" applyBorder="1" applyAlignment="1" applyProtection="1">
      <alignment horizontal="center"/>
      <protection hidden="1"/>
    </xf>
    <xf numFmtId="3" fontId="7" fillId="0" borderId="37" xfId="0" applyNumberFormat="1" applyFont="1" applyBorder="1" applyAlignment="1" applyProtection="1">
      <alignment horizontal="center"/>
      <protection hidden="1"/>
    </xf>
    <xf numFmtId="3" fontId="0" fillId="0" borderId="38" xfId="0" applyNumberFormat="1" applyBorder="1" applyAlignment="1" applyProtection="1">
      <alignment horizontal="center"/>
      <protection hidden="1"/>
    </xf>
    <xf numFmtId="3" fontId="7" fillId="0" borderId="39" xfId="0" applyNumberFormat="1" applyFont="1" applyBorder="1" applyAlignment="1" applyProtection="1">
      <alignment horizontal="center"/>
      <protection hidden="1"/>
    </xf>
    <xf numFmtId="3" fontId="4" fillId="0" borderId="25" xfId="0" applyNumberFormat="1" applyFont="1" applyBorder="1" applyAlignment="1" applyProtection="1">
      <alignment horizontal="center"/>
      <protection hidden="1"/>
    </xf>
    <xf numFmtId="3" fontId="0" fillId="0" borderId="31" xfId="0" applyNumberFormat="1" applyBorder="1" applyAlignment="1" applyProtection="1">
      <alignment horizontal="center"/>
      <protection hidden="1"/>
    </xf>
    <xf numFmtId="3" fontId="7" fillId="0" borderId="40" xfId="0" applyNumberFormat="1" applyFont="1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7" fillId="0" borderId="39" xfId="0" applyFont="1" applyBorder="1" applyAlignment="1" applyProtection="1">
      <alignment horizontal="left"/>
      <protection hidden="1"/>
    </xf>
    <xf numFmtId="3" fontId="0" fillId="0" borderId="44" xfId="0" applyNumberFormat="1" applyBorder="1" applyAlignment="1" applyProtection="1">
      <alignment horizontal="center"/>
      <protection hidden="1"/>
    </xf>
    <xf numFmtId="3" fontId="0" fillId="0" borderId="45" xfId="0" applyNumberFormat="1" applyBorder="1" applyAlignment="1" applyProtection="1">
      <alignment horizontal="center"/>
      <protection hidden="1"/>
    </xf>
    <xf numFmtId="3" fontId="0" fillId="0" borderId="46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3" fontId="0" fillId="0" borderId="48" xfId="0" applyNumberFormat="1" applyBorder="1" applyAlignment="1" applyProtection="1">
      <alignment horizontal="center"/>
      <protection hidden="1"/>
    </xf>
    <xf numFmtId="3" fontId="0" fillId="0" borderId="49" xfId="0" applyNumberFormat="1" applyBorder="1" applyAlignment="1" applyProtection="1">
      <alignment horizontal="center"/>
      <protection hidden="1"/>
    </xf>
    <xf numFmtId="3" fontId="0" fillId="0" borderId="50" xfId="0" applyNumberFormat="1" applyBorder="1" applyAlignment="1" applyProtection="1">
      <alignment horizontal="center"/>
      <protection hidden="1"/>
    </xf>
    <xf numFmtId="0" fontId="10" fillId="0" borderId="0" xfId="0" applyFont="1"/>
    <xf numFmtId="0" fontId="11" fillId="0" borderId="0" xfId="0" applyFont="1"/>
    <xf numFmtId="3" fontId="0" fillId="0" borderId="0" xfId="0" applyNumberFormat="1" applyAlignment="1">
      <alignment horizontal="center"/>
    </xf>
    <xf numFmtId="3" fontId="11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0" xfId="12" applyFont="1"/>
    <xf numFmtId="0" fontId="12" fillId="0" borderId="0" xfId="12"/>
    <xf numFmtId="0" fontId="11" fillId="0" borderId="0" xfId="12" applyFont="1"/>
    <xf numFmtId="2" fontId="12" fillId="0" borderId="0" xfId="12" applyNumberFormat="1"/>
    <xf numFmtId="3" fontId="12" fillId="0" borderId="0" xfId="12" applyNumberFormat="1" applyAlignment="1">
      <alignment horizontal="center"/>
    </xf>
    <xf numFmtId="3" fontId="11" fillId="0" borderId="0" xfId="12" applyNumberFormat="1" applyFont="1" applyAlignment="1">
      <alignment horizontal="center"/>
    </xf>
    <xf numFmtId="3" fontId="0" fillId="0" borderId="52" xfId="0" applyNumberFormat="1" applyBorder="1" applyAlignment="1" applyProtection="1">
      <alignment horizontal="center"/>
      <protection hidden="1"/>
    </xf>
    <xf numFmtId="0" fontId="7" fillId="0" borderId="54" xfId="0" applyFont="1" applyBorder="1" applyAlignment="1">
      <alignment horizontal="left"/>
    </xf>
    <xf numFmtId="3" fontId="7" fillId="0" borderId="55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3" fontId="7" fillId="0" borderId="39" xfId="0" applyNumberFormat="1" applyFont="1" applyBorder="1" applyAlignment="1">
      <alignment horizontal="center"/>
    </xf>
    <xf numFmtId="0" fontId="4" fillId="2" borderId="39" xfId="0" applyFont="1" applyFill="1" applyBorder="1"/>
    <xf numFmtId="3" fontId="4" fillId="2" borderId="55" xfId="0" applyNumberFormat="1" applyFont="1" applyFill="1" applyBorder="1" applyAlignment="1">
      <alignment horizontal="center"/>
    </xf>
    <xf numFmtId="3" fontId="4" fillId="2" borderId="36" xfId="0" applyNumberFormat="1" applyFont="1" applyFill="1" applyBorder="1" applyAlignment="1">
      <alignment horizontal="center"/>
    </xf>
    <xf numFmtId="0" fontId="4" fillId="0" borderId="53" xfId="0" applyFont="1" applyBorder="1" applyAlignment="1" applyProtection="1">
      <alignment horizontal="left"/>
      <protection hidden="1"/>
    </xf>
    <xf numFmtId="9" fontId="0" fillId="0" borderId="0" xfId="11" applyFont="1" applyAlignment="1" applyProtection="1">
      <alignment horizontal="center"/>
      <protection hidden="1"/>
    </xf>
    <xf numFmtId="169" fontId="15" fillId="0" borderId="23" xfId="11" applyNumberFormat="1" applyFont="1" applyBorder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left"/>
      <protection hidden="1"/>
    </xf>
    <xf numFmtId="169" fontId="15" fillId="0" borderId="57" xfId="11" applyNumberFormat="1" applyFont="1" applyBorder="1" applyAlignment="1" applyProtection="1">
      <alignment horizontal="center"/>
      <protection hidden="1"/>
    </xf>
    <xf numFmtId="0" fontId="4" fillId="4" borderId="13" xfId="0" applyFont="1" applyFill="1" applyBorder="1" applyAlignment="1">
      <alignment horizontal="left"/>
    </xf>
    <xf numFmtId="0" fontId="16" fillId="0" borderId="13" xfId="0" applyFont="1" applyBorder="1" applyAlignment="1" applyProtection="1">
      <alignment horizontal="left"/>
      <protection hidden="1"/>
    </xf>
    <xf numFmtId="3" fontId="0" fillId="0" borderId="58" xfId="0" applyNumberFormat="1" applyBorder="1" applyAlignment="1" applyProtection="1">
      <alignment horizontal="center"/>
      <protection hidden="1"/>
    </xf>
    <xf numFmtId="3" fontId="4" fillId="0" borderId="32" xfId="0" applyNumberFormat="1" applyFont="1" applyBorder="1" applyAlignment="1" applyProtection="1">
      <alignment horizontal="center"/>
      <protection hidden="1"/>
    </xf>
    <xf numFmtId="3" fontId="0" fillId="0" borderId="59" xfId="0" applyNumberFormat="1" applyBorder="1" applyAlignment="1" applyProtection="1">
      <alignment horizontal="center"/>
      <protection hidden="1"/>
    </xf>
    <xf numFmtId="3" fontId="0" fillId="0" borderId="61" xfId="0" applyNumberFormat="1" applyBorder="1" applyAlignment="1" applyProtection="1">
      <alignment horizontal="center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0" fillId="0" borderId="62" xfId="0" applyBorder="1" applyAlignment="1" applyProtection="1">
      <alignment horizontal="left"/>
      <protection hidden="1"/>
    </xf>
    <xf numFmtId="0" fontId="0" fillId="0" borderId="63" xfId="0" applyBorder="1" applyAlignment="1" applyProtection="1">
      <alignment horizontal="left"/>
      <protection hidden="1"/>
    </xf>
    <xf numFmtId="3" fontId="0" fillId="0" borderId="65" xfId="0" applyNumberFormat="1" applyBorder="1" applyAlignment="1" applyProtection="1">
      <alignment horizontal="center"/>
      <protection hidden="1"/>
    </xf>
    <xf numFmtId="0" fontId="0" fillId="0" borderId="64" xfId="0" applyBorder="1" applyAlignment="1" applyProtection="1">
      <alignment horizontal="left"/>
      <protection hidden="1"/>
    </xf>
    <xf numFmtId="3" fontId="0" fillId="0" borderId="51" xfId="0" applyNumberFormat="1" applyBorder="1" applyAlignment="1" applyProtection="1">
      <alignment horizontal="center"/>
      <protection hidden="1"/>
    </xf>
    <xf numFmtId="0" fontId="0" fillId="0" borderId="66" xfId="0" applyBorder="1" applyAlignment="1" applyProtection="1">
      <alignment horizontal="left"/>
      <protection hidden="1"/>
    </xf>
    <xf numFmtId="0" fontId="0" fillId="0" borderId="67" xfId="0" applyBorder="1" applyAlignment="1" applyProtection="1">
      <alignment horizontal="left"/>
      <protection hidden="1"/>
    </xf>
    <xf numFmtId="3" fontId="4" fillId="0" borderId="53" xfId="0" applyNumberFormat="1" applyFont="1" applyBorder="1" applyAlignment="1" applyProtection="1">
      <alignment horizontal="center"/>
      <protection hidden="1"/>
    </xf>
    <xf numFmtId="3" fontId="0" fillId="0" borderId="42" xfId="0" applyNumberFormat="1" applyBorder="1" applyAlignment="1" applyProtection="1">
      <alignment horizontal="center"/>
      <protection hidden="1"/>
    </xf>
    <xf numFmtId="3" fontId="0" fillId="0" borderId="43" xfId="0" applyNumberForma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left"/>
      <protection hidden="1"/>
    </xf>
    <xf numFmtId="3" fontId="6" fillId="0" borderId="61" xfId="0" applyNumberFormat="1" applyFont="1" applyBorder="1" applyAlignment="1" applyProtection="1">
      <alignment horizontal="center"/>
      <protection hidden="1"/>
    </xf>
    <xf numFmtId="3" fontId="12" fillId="0" borderId="56" xfId="0" applyNumberFormat="1" applyFont="1" applyBorder="1" applyAlignment="1">
      <alignment horizontal="center"/>
    </xf>
    <xf numFmtId="3" fontId="3" fillId="0" borderId="27" xfId="0" applyNumberFormat="1" applyFont="1" applyBorder="1" applyAlignment="1" applyProtection="1">
      <alignment horizontal="center"/>
      <protection hidden="1"/>
    </xf>
    <xf numFmtId="3" fontId="3" fillId="0" borderId="4" xfId="0" applyNumberFormat="1" applyFont="1" applyBorder="1" applyAlignment="1" applyProtection="1">
      <alignment horizontal="center"/>
      <protection hidden="1"/>
    </xf>
    <xf numFmtId="3" fontId="3" fillId="0" borderId="16" xfId="0" applyNumberFormat="1" applyFont="1" applyBorder="1" applyAlignment="1" applyProtection="1">
      <alignment horizontal="center"/>
      <protection hidden="1"/>
    </xf>
    <xf numFmtId="3" fontId="3" fillId="0" borderId="6" xfId="0" applyNumberFormat="1" applyFont="1" applyBorder="1" applyAlignment="1" applyProtection="1">
      <alignment horizontal="center"/>
      <protection hidden="1"/>
    </xf>
    <xf numFmtId="3" fontId="3" fillId="0" borderId="7" xfId="0" applyNumberFormat="1" applyFont="1" applyBorder="1" applyAlignment="1" applyProtection="1">
      <alignment horizontal="center"/>
      <protection hidden="1"/>
    </xf>
    <xf numFmtId="3" fontId="3" fillId="0" borderId="17" xfId="0" applyNumberFormat="1" applyFont="1" applyBorder="1" applyAlignment="1" applyProtection="1">
      <alignment horizontal="center"/>
      <protection hidden="1"/>
    </xf>
    <xf numFmtId="3" fontId="3" fillId="0" borderId="8" xfId="0" applyNumberFormat="1" applyFont="1" applyBorder="1" applyAlignment="1" applyProtection="1">
      <alignment horizontal="center"/>
      <protection hidden="1"/>
    </xf>
    <xf numFmtId="3" fontId="3" fillId="0" borderId="9" xfId="0" applyNumberFormat="1" applyFont="1" applyBorder="1" applyAlignment="1" applyProtection="1">
      <alignment horizontal="center"/>
      <protection hidden="1"/>
    </xf>
    <xf numFmtId="3" fontId="11" fillId="0" borderId="39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70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0" fontId="0" fillId="0" borderId="13" xfId="0" applyBorder="1"/>
    <xf numFmtId="3" fontId="11" fillId="0" borderId="71" xfId="0" applyNumberFormat="1" applyFont="1" applyBorder="1" applyAlignment="1">
      <alignment horizontal="center"/>
    </xf>
    <xf numFmtId="0" fontId="12" fillId="0" borderId="53" xfId="12" applyBorder="1"/>
    <xf numFmtId="3" fontId="11" fillId="0" borderId="53" xfId="12" applyNumberFormat="1" applyFont="1" applyBorder="1" applyAlignment="1">
      <alignment horizontal="center"/>
    </xf>
    <xf numFmtId="0" fontId="11" fillId="0" borderId="13" xfId="12" applyFont="1" applyBorder="1"/>
    <xf numFmtId="3" fontId="11" fillId="0" borderId="68" xfId="12" applyNumberFormat="1" applyFont="1" applyBorder="1" applyAlignment="1">
      <alignment horizontal="center"/>
    </xf>
    <xf numFmtId="3" fontId="11" fillId="0" borderId="69" xfId="12" applyNumberFormat="1" applyFont="1" applyBorder="1" applyAlignment="1">
      <alignment horizontal="center"/>
    </xf>
    <xf numFmtId="3" fontId="11" fillId="0" borderId="13" xfId="12" applyNumberFormat="1" applyFont="1" applyBorder="1" applyAlignment="1">
      <alignment horizontal="center"/>
    </xf>
    <xf numFmtId="169" fontId="16" fillId="0" borderId="10" xfId="11" applyNumberFormat="1" applyFont="1" applyFill="1" applyBorder="1" applyAlignment="1" applyProtection="1">
      <alignment horizontal="center"/>
      <protection hidden="1"/>
    </xf>
    <xf numFmtId="169" fontId="16" fillId="0" borderId="11" xfId="11" applyNumberFormat="1" applyFont="1" applyFill="1" applyBorder="1" applyAlignment="1" applyProtection="1">
      <alignment horizontal="center"/>
      <protection hidden="1"/>
    </xf>
    <xf numFmtId="3" fontId="4" fillId="0" borderId="27" xfId="0" applyNumberFormat="1" applyFont="1" applyBorder="1" applyAlignment="1" applyProtection="1">
      <alignment horizontal="center"/>
      <protection hidden="1"/>
    </xf>
    <xf numFmtId="3" fontId="4" fillId="0" borderId="28" xfId="0" applyNumberFormat="1" applyFont="1" applyBorder="1" applyAlignment="1" applyProtection="1">
      <alignment horizontal="center"/>
      <protection hidden="1"/>
    </xf>
    <xf numFmtId="3" fontId="4" fillId="0" borderId="29" xfId="0" applyNumberFormat="1" applyFont="1" applyBorder="1" applyAlignment="1" applyProtection="1">
      <alignment horizontal="center"/>
      <protection hidden="1"/>
    </xf>
    <xf numFmtId="3" fontId="3" fillId="0" borderId="1" xfId="0" applyNumberFormat="1" applyFont="1" applyBorder="1" applyAlignment="1" applyProtection="1">
      <alignment horizontal="center"/>
      <protection hidden="1"/>
    </xf>
    <xf numFmtId="3" fontId="3" fillId="0" borderId="2" xfId="0" applyNumberFormat="1" applyFont="1" applyBorder="1" applyAlignment="1" applyProtection="1">
      <alignment horizontal="center"/>
      <protection hidden="1"/>
    </xf>
    <xf numFmtId="3" fontId="3" fillId="0" borderId="3" xfId="0" applyNumberFormat="1" applyFont="1" applyBorder="1" applyAlignment="1" applyProtection="1">
      <alignment horizontal="center"/>
      <protection hidden="1"/>
    </xf>
    <xf numFmtId="0" fontId="9" fillId="3" borderId="72" xfId="0" applyFont="1" applyFill="1" applyBorder="1"/>
    <xf numFmtId="0" fontId="0" fillId="0" borderId="73" xfId="0" applyBorder="1" applyAlignment="1">
      <alignment horizontal="left"/>
    </xf>
    <xf numFmtId="0" fontId="0" fillId="0" borderId="74" xfId="0" applyBorder="1" applyAlignment="1">
      <alignment horizontal="left"/>
    </xf>
    <xf numFmtId="3" fontId="9" fillId="3" borderId="72" xfId="0" applyNumberFormat="1" applyFont="1" applyFill="1" applyBorder="1" applyAlignment="1" applyProtection="1">
      <alignment horizontal="center"/>
      <protection hidden="1"/>
    </xf>
    <xf numFmtId="3" fontId="12" fillId="0" borderId="75" xfId="0" applyNumberFormat="1" applyFont="1" applyBorder="1" applyAlignment="1" applyProtection="1">
      <alignment horizontal="center"/>
      <protection hidden="1"/>
    </xf>
    <xf numFmtId="3" fontId="12" fillId="0" borderId="73" xfId="0" applyNumberFormat="1" applyFont="1" applyBorder="1" applyAlignment="1" applyProtection="1">
      <alignment horizontal="center"/>
      <protection hidden="1"/>
    </xf>
    <xf numFmtId="3" fontId="12" fillId="0" borderId="74" xfId="0" applyNumberFormat="1" applyFont="1" applyBorder="1" applyAlignment="1" applyProtection="1">
      <alignment horizontal="center"/>
      <protection hidden="1"/>
    </xf>
    <xf numFmtId="3" fontId="9" fillId="3" borderId="77" xfId="0" applyNumberFormat="1" applyFont="1" applyFill="1" applyBorder="1" applyAlignment="1">
      <alignment horizontal="center"/>
    </xf>
    <xf numFmtId="3" fontId="9" fillId="3" borderId="78" xfId="0" applyNumberFormat="1" applyFont="1" applyFill="1" applyBorder="1" applyAlignment="1">
      <alignment horizontal="center"/>
    </xf>
    <xf numFmtId="3" fontId="9" fillId="3" borderId="79" xfId="0" applyNumberFormat="1" applyFont="1" applyFill="1" applyBorder="1" applyAlignment="1">
      <alignment horizontal="center"/>
    </xf>
    <xf numFmtId="3" fontId="12" fillId="0" borderId="80" xfId="0" applyNumberFormat="1" applyFont="1" applyBorder="1" applyAlignment="1">
      <alignment horizontal="center"/>
    </xf>
    <xf numFmtId="3" fontId="12" fillId="0" borderId="81" xfId="0" applyNumberFormat="1" applyFont="1" applyBorder="1" applyAlignment="1">
      <alignment horizontal="center"/>
    </xf>
    <xf numFmtId="3" fontId="12" fillId="0" borderId="82" xfId="0" applyNumberFormat="1" applyFont="1" applyBorder="1" applyAlignment="1">
      <alignment horizontal="center"/>
    </xf>
    <xf numFmtId="3" fontId="12" fillId="0" borderId="83" xfId="0" applyNumberFormat="1" applyFont="1" applyBorder="1" applyAlignment="1">
      <alignment horizontal="center"/>
    </xf>
    <xf numFmtId="3" fontId="12" fillId="0" borderId="84" xfId="0" applyNumberFormat="1" applyFont="1" applyBorder="1" applyAlignment="1">
      <alignment horizontal="center"/>
    </xf>
    <xf numFmtId="3" fontId="4" fillId="0" borderId="76" xfId="0" applyNumberFormat="1" applyFont="1" applyBorder="1" applyAlignment="1">
      <alignment horizontal="center"/>
    </xf>
    <xf numFmtId="3" fontId="9" fillId="3" borderId="13" xfId="0" applyNumberFormat="1" applyFont="1" applyFill="1" applyBorder="1" applyAlignment="1">
      <alignment horizontal="center"/>
    </xf>
    <xf numFmtId="3" fontId="11" fillId="0" borderId="85" xfId="0" applyNumberFormat="1" applyFont="1" applyBorder="1" applyAlignment="1">
      <alignment horizontal="center"/>
    </xf>
    <xf numFmtId="3" fontId="11" fillId="0" borderId="86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0" fontId="0" fillId="0" borderId="6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58" xfId="0" applyBorder="1" applyAlignment="1">
      <alignment horizontal="left"/>
    </xf>
    <xf numFmtId="3" fontId="12" fillId="0" borderId="87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1" fillId="0" borderId="65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58" xfId="0" applyNumberFormat="1" applyFont="1" applyBorder="1" applyAlignment="1">
      <alignment horizontal="center"/>
    </xf>
    <xf numFmtId="3" fontId="11" fillId="0" borderId="90" xfId="12" applyNumberFormat="1" applyFont="1" applyBorder="1" applyAlignment="1">
      <alignment horizontal="center"/>
    </xf>
    <xf numFmtId="3" fontId="12" fillId="0" borderId="4" xfId="12" applyNumberFormat="1" applyBorder="1" applyAlignment="1">
      <alignment horizontal="center"/>
    </xf>
    <xf numFmtId="3" fontId="12" fillId="0" borderId="6" xfId="12" applyNumberFormat="1" applyBorder="1" applyAlignment="1">
      <alignment horizontal="center"/>
    </xf>
    <xf numFmtId="3" fontId="12" fillId="0" borderId="8" xfId="12" applyNumberFormat="1" applyBorder="1" applyAlignment="1">
      <alignment horizontal="center"/>
    </xf>
    <xf numFmtId="3" fontId="11" fillId="0" borderId="30" xfId="12" applyNumberFormat="1" applyFont="1" applyBorder="1" applyAlignment="1">
      <alignment horizontal="center"/>
    </xf>
    <xf numFmtId="3" fontId="12" fillId="0" borderId="27" xfId="12" applyNumberFormat="1" applyBorder="1" applyAlignment="1">
      <alignment horizontal="center"/>
    </xf>
    <xf numFmtId="3" fontId="12" fillId="0" borderId="28" xfId="12" applyNumberFormat="1" applyBorder="1" applyAlignment="1">
      <alignment horizontal="center"/>
    </xf>
    <xf numFmtId="3" fontId="12" fillId="0" borderId="91" xfId="12" applyNumberFormat="1" applyBorder="1" applyAlignment="1">
      <alignment horizontal="center"/>
    </xf>
    <xf numFmtId="3" fontId="11" fillId="0" borderId="92" xfId="12" applyNumberFormat="1" applyFont="1" applyBorder="1" applyAlignment="1">
      <alignment horizontal="center"/>
    </xf>
    <xf numFmtId="3" fontId="12" fillId="0" borderId="41" xfId="12" applyNumberFormat="1" applyBorder="1" applyAlignment="1">
      <alignment horizontal="center"/>
    </xf>
    <xf numFmtId="3" fontId="12" fillId="0" borderId="88" xfId="12" applyNumberFormat="1" applyBorder="1" applyAlignment="1">
      <alignment horizontal="center"/>
    </xf>
    <xf numFmtId="3" fontId="12" fillId="0" borderId="89" xfId="12" applyNumberFormat="1" applyBorder="1" applyAlignment="1">
      <alignment horizontal="center"/>
    </xf>
    <xf numFmtId="0" fontId="12" fillId="0" borderId="65" xfId="12" applyBorder="1" applyAlignment="1">
      <alignment horizontal="left"/>
    </xf>
    <xf numFmtId="0" fontId="12" fillId="0" borderId="14" xfId="12" applyBorder="1" applyAlignment="1">
      <alignment horizontal="left"/>
    </xf>
    <xf numFmtId="0" fontId="12" fillId="0" borderId="58" xfId="12" applyBorder="1" applyAlignment="1">
      <alignment horizontal="left"/>
    </xf>
    <xf numFmtId="0" fontId="4" fillId="0" borderId="0" xfId="0" applyFont="1"/>
    <xf numFmtId="3" fontId="17" fillId="0" borderId="94" xfId="0" applyNumberFormat="1" applyFont="1" applyBorder="1" applyAlignment="1">
      <alignment horizontal="center"/>
    </xf>
    <xf numFmtId="3" fontId="17" fillId="0" borderId="93" xfId="0" applyNumberFormat="1" applyFont="1" applyBorder="1" applyAlignment="1">
      <alignment horizontal="center"/>
    </xf>
    <xf numFmtId="3" fontId="9" fillId="5" borderId="25" xfId="0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0" fillId="0" borderId="95" xfId="0" applyNumberFormat="1" applyBorder="1" applyAlignment="1">
      <alignment horizontal="center"/>
    </xf>
    <xf numFmtId="3" fontId="12" fillId="0" borderId="95" xfId="12" applyNumberFormat="1" applyBorder="1" applyAlignment="1">
      <alignment horizontal="center"/>
    </xf>
    <xf numFmtId="3" fontId="0" fillId="0" borderId="16" xfId="0" applyNumberFormat="1" applyBorder="1" applyAlignment="1" applyProtection="1">
      <alignment horizontal="center"/>
      <protection hidden="1"/>
    </xf>
    <xf numFmtId="3" fontId="9" fillId="5" borderId="26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0" fillId="0" borderId="94" xfId="0" applyNumberFormat="1" applyBorder="1" applyAlignment="1">
      <alignment horizontal="center"/>
    </xf>
    <xf numFmtId="3" fontId="0" fillId="0" borderId="93" xfId="0" applyNumberFormat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10" fontId="16" fillId="0" borderId="11" xfId="11" applyNumberFormat="1" applyFont="1" applyFill="1" applyBorder="1" applyAlignment="1" applyProtection="1">
      <alignment horizontal="center"/>
      <protection hidden="1"/>
    </xf>
    <xf numFmtId="3" fontId="4" fillId="0" borderId="38" xfId="0" applyNumberFormat="1" applyFont="1" applyBorder="1" applyAlignment="1" applyProtection="1">
      <alignment horizontal="center"/>
      <protection hidden="1"/>
    </xf>
    <xf numFmtId="3" fontId="15" fillId="0" borderId="38" xfId="0" applyNumberFormat="1" applyFont="1" applyBorder="1" applyAlignment="1" applyProtection="1">
      <alignment horizontal="center"/>
      <protection hidden="1"/>
    </xf>
    <xf numFmtId="3" fontId="15" fillId="0" borderId="14" xfId="0" applyNumberFormat="1" applyFont="1" applyBorder="1" applyAlignment="1" applyProtection="1">
      <alignment horizontal="center"/>
      <protection hidden="1"/>
    </xf>
    <xf numFmtId="3" fontId="15" fillId="0" borderId="15" xfId="0" applyNumberFormat="1" applyFont="1" applyBorder="1" applyAlignment="1" applyProtection="1">
      <alignment horizontal="center"/>
      <protection hidden="1"/>
    </xf>
    <xf numFmtId="3" fontId="4" fillId="0" borderId="0" xfId="0" applyNumberFormat="1" applyFont="1" applyProtection="1">
      <protection hidden="1"/>
    </xf>
    <xf numFmtId="3" fontId="0" fillId="0" borderId="94" xfId="0" applyNumberFormat="1" applyBorder="1" applyAlignment="1" applyProtection="1">
      <alignment horizontal="center"/>
      <protection hidden="1"/>
    </xf>
    <xf numFmtId="3" fontId="0" fillId="0" borderId="93" xfId="0" applyNumberFormat="1" applyBorder="1" applyAlignment="1" applyProtection="1">
      <alignment horizontal="center"/>
      <protection hidden="1"/>
    </xf>
    <xf numFmtId="3" fontId="17" fillId="0" borderId="94" xfId="0" applyNumberFormat="1" applyFont="1" applyBorder="1" applyAlignment="1" applyProtection="1">
      <alignment horizontal="center"/>
      <protection hidden="1"/>
    </xf>
    <xf numFmtId="3" fontId="17" fillId="0" borderId="93" xfId="0" applyNumberFormat="1" applyFont="1" applyBorder="1" applyAlignment="1" applyProtection="1">
      <alignment horizontal="center"/>
      <protection hidden="1"/>
    </xf>
    <xf numFmtId="10" fontId="4" fillId="0" borderId="0" xfId="11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15" fillId="0" borderId="93" xfId="0" applyNumberFormat="1" applyFont="1" applyBorder="1" applyAlignment="1">
      <alignment horizontal="center"/>
    </xf>
    <xf numFmtId="3" fontId="4" fillId="0" borderId="93" xfId="0" applyNumberFormat="1" applyFont="1" applyBorder="1" applyAlignment="1" applyProtection="1">
      <alignment horizontal="center"/>
      <protection hidden="1"/>
    </xf>
    <xf numFmtId="3" fontId="4" fillId="0" borderId="93" xfId="0" applyNumberFormat="1" applyFont="1" applyBorder="1" applyAlignment="1">
      <alignment horizontal="center"/>
    </xf>
    <xf numFmtId="3" fontId="15" fillId="0" borderId="93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right"/>
    </xf>
    <xf numFmtId="169" fontId="15" fillId="0" borderId="18" xfId="11" applyNumberFormat="1" applyFont="1" applyBorder="1" applyAlignment="1" applyProtection="1">
      <alignment horizontal="center"/>
      <protection hidden="1"/>
    </xf>
    <xf numFmtId="0" fontId="15" fillId="0" borderId="20" xfId="0" applyFont="1" applyBorder="1" applyAlignment="1">
      <alignment horizontal="left"/>
    </xf>
    <xf numFmtId="3" fontId="0" fillId="0" borderId="10" xfId="0" applyNumberFormat="1" applyBorder="1" applyAlignment="1" applyProtection="1">
      <alignment horizontal="center"/>
      <protection hidden="1"/>
    </xf>
    <xf numFmtId="3" fontId="0" fillId="0" borderId="11" xfId="0" applyNumberFormat="1" applyBorder="1" applyAlignment="1" applyProtection="1">
      <alignment horizontal="center"/>
      <protection hidden="1"/>
    </xf>
    <xf numFmtId="3" fontId="0" fillId="0" borderId="100" xfId="0" applyNumberFormat="1" applyBorder="1" applyAlignment="1" applyProtection="1">
      <alignment horizontal="center"/>
      <protection hidden="1"/>
    </xf>
    <xf numFmtId="0" fontId="0" fillId="0" borderId="101" xfId="0" applyBorder="1" applyAlignment="1" applyProtection="1">
      <alignment horizontal="left"/>
      <protection hidden="1"/>
    </xf>
    <xf numFmtId="3" fontId="0" fillId="0" borderId="102" xfId="0" applyNumberFormat="1" applyBorder="1" applyAlignment="1" applyProtection="1">
      <alignment horizontal="center"/>
      <protection hidden="1"/>
    </xf>
    <xf numFmtId="3" fontId="0" fillId="0" borderId="103" xfId="0" applyNumberFormat="1" applyBorder="1" applyAlignment="1" applyProtection="1">
      <alignment horizontal="center"/>
      <protection hidden="1"/>
    </xf>
    <xf numFmtId="3" fontId="4" fillId="0" borderId="106" xfId="0" applyNumberFormat="1" applyFont="1" applyBorder="1" applyAlignment="1" applyProtection="1">
      <alignment horizontal="center"/>
      <protection hidden="1"/>
    </xf>
    <xf numFmtId="3" fontId="4" fillId="0" borderId="107" xfId="0" applyNumberFormat="1" applyFont="1" applyBorder="1" applyAlignment="1" applyProtection="1">
      <alignment horizontal="center"/>
      <protection hidden="1"/>
    </xf>
    <xf numFmtId="3" fontId="0" fillId="0" borderId="86" xfId="0" applyNumberFormat="1" applyBorder="1" applyAlignment="1" applyProtection="1">
      <alignment horizontal="center"/>
      <protection hidden="1"/>
    </xf>
    <xf numFmtId="3" fontId="0" fillId="0" borderId="108" xfId="0" applyNumberFormat="1" applyBorder="1" applyAlignment="1" applyProtection="1">
      <alignment horizontal="center"/>
      <protection hidden="1"/>
    </xf>
    <xf numFmtId="3" fontId="4" fillId="0" borderId="109" xfId="0" applyNumberFormat="1" applyFont="1" applyBorder="1" applyAlignment="1" applyProtection="1">
      <alignment horizontal="center"/>
      <protection hidden="1"/>
    </xf>
    <xf numFmtId="3" fontId="0" fillId="0" borderId="104" xfId="0" applyNumberFormat="1" applyBorder="1" applyAlignment="1" applyProtection="1">
      <alignment horizontal="center"/>
      <protection hidden="1"/>
    </xf>
    <xf numFmtId="3" fontId="7" fillId="0" borderId="99" xfId="0" applyNumberFormat="1" applyFont="1" applyBorder="1" applyAlignment="1" applyProtection="1">
      <alignment horizontal="center"/>
      <protection hidden="1"/>
    </xf>
    <xf numFmtId="3" fontId="4" fillId="0" borderId="105" xfId="0" applyNumberFormat="1" applyFont="1" applyBorder="1" applyAlignment="1" applyProtection="1">
      <alignment horizontal="center"/>
      <protection hidden="1"/>
    </xf>
    <xf numFmtId="3" fontId="7" fillId="0" borderId="110" xfId="0" applyNumberFormat="1" applyFont="1" applyBorder="1" applyAlignment="1" applyProtection="1">
      <alignment horizontal="center"/>
      <protection hidden="1"/>
    </xf>
    <xf numFmtId="0" fontId="19" fillId="0" borderId="0" xfId="0" applyFont="1"/>
    <xf numFmtId="4" fontId="19" fillId="0" borderId="0" xfId="0" applyNumberFormat="1" applyFont="1"/>
    <xf numFmtId="4" fontId="20" fillId="0" borderId="0" xfId="0" applyNumberFormat="1" applyFont="1"/>
    <xf numFmtId="4" fontId="0" fillId="0" borderId="0" xfId="0" applyNumberFormat="1"/>
    <xf numFmtId="0" fontId="11" fillId="0" borderId="13" xfId="0" applyFont="1" applyBorder="1"/>
    <xf numFmtId="0" fontId="7" fillId="0" borderId="13" xfId="0" applyFont="1" applyBorder="1" applyAlignment="1" applyProtection="1">
      <alignment horizontal="left"/>
      <protection hidden="1"/>
    </xf>
    <xf numFmtId="0" fontId="11" fillId="0" borderId="13" xfId="0" applyFont="1" applyBorder="1" applyAlignment="1" applyProtection="1">
      <alignment horizontal="left"/>
      <protection hidden="1"/>
    </xf>
    <xf numFmtId="3" fontId="11" fillId="0" borderId="53" xfId="0" applyNumberFormat="1" applyFont="1" applyBorder="1" applyAlignment="1">
      <alignment horizontal="center"/>
    </xf>
    <xf numFmtId="3" fontId="0" fillId="0" borderId="111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12" fillId="0" borderId="53" xfId="12" applyNumberFormat="1" applyBorder="1" applyAlignment="1">
      <alignment horizontal="center"/>
    </xf>
    <xf numFmtId="3" fontId="17" fillId="0" borderId="6" xfId="0" applyNumberFormat="1" applyFont="1" applyBorder="1" applyAlignment="1" applyProtection="1">
      <alignment horizontal="center"/>
      <protection hidden="1"/>
    </xf>
    <xf numFmtId="3" fontId="17" fillId="0" borderId="34" xfId="0" applyNumberFormat="1" applyFont="1" applyBorder="1" applyAlignment="1" applyProtection="1">
      <alignment horizontal="center"/>
      <protection hidden="1"/>
    </xf>
    <xf numFmtId="3" fontId="0" fillId="0" borderId="112" xfId="0" applyNumberFormat="1" applyBorder="1" applyAlignment="1" applyProtection="1">
      <alignment horizontal="center"/>
      <protection hidden="1"/>
    </xf>
    <xf numFmtId="3" fontId="17" fillId="0" borderId="45" xfId="0" applyNumberFormat="1" applyFont="1" applyBorder="1" applyAlignment="1" applyProtection="1">
      <alignment horizontal="center"/>
      <protection hidden="1"/>
    </xf>
    <xf numFmtId="0" fontId="4" fillId="0" borderId="13" xfId="0" applyFont="1" applyBorder="1"/>
    <xf numFmtId="3" fontId="4" fillId="0" borderId="13" xfId="0" applyNumberFormat="1" applyFont="1" applyBorder="1" applyAlignment="1">
      <alignment horizontal="center"/>
    </xf>
    <xf numFmtId="3" fontId="0" fillId="0" borderId="113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left"/>
      <protection hidden="1"/>
    </xf>
    <xf numFmtId="3" fontId="4" fillId="0" borderId="114" xfId="0" applyNumberFormat="1" applyFont="1" applyBorder="1" applyAlignment="1" applyProtection="1">
      <alignment horizontal="center"/>
      <protection hidden="1"/>
    </xf>
    <xf numFmtId="3" fontId="17" fillId="0" borderId="32" xfId="0" applyNumberFormat="1" applyFont="1" applyBorder="1" applyAlignment="1" applyProtection="1">
      <alignment horizontal="center"/>
      <protection hidden="1"/>
    </xf>
    <xf numFmtId="3" fontId="0" fillId="0" borderId="115" xfId="0" applyNumberFormat="1" applyBorder="1" applyAlignment="1" applyProtection="1">
      <alignment horizontal="center"/>
      <protection hidden="1"/>
    </xf>
    <xf numFmtId="3" fontId="12" fillId="0" borderId="32" xfId="12" applyNumberFormat="1" applyBorder="1" applyAlignment="1">
      <alignment horizontal="center"/>
    </xf>
    <xf numFmtId="3" fontId="11" fillId="0" borderId="116" xfId="12" applyNumberFormat="1" applyFont="1" applyBorder="1" applyAlignment="1">
      <alignment horizontal="center"/>
    </xf>
    <xf numFmtId="3" fontId="0" fillId="0" borderId="0" xfId="0" applyNumberFormat="1"/>
    <xf numFmtId="3" fontId="11" fillId="0" borderId="70" xfId="12" applyNumberFormat="1" applyFont="1" applyBorder="1" applyAlignment="1">
      <alignment horizontal="center"/>
    </xf>
    <xf numFmtId="3" fontId="12" fillId="0" borderId="34" xfId="12" applyNumberFormat="1" applyBorder="1" applyAlignment="1">
      <alignment horizontal="center"/>
    </xf>
    <xf numFmtId="3" fontId="12" fillId="0" borderId="117" xfId="12" applyNumberFormat="1" applyBorder="1" applyAlignment="1">
      <alignment horizontal="center"/>
    </xf>
    <xf numFmtId="169" fontId="15" fillId="0" borderId="35" xfId="11" applyNumberFormat="1" applyFont="1" applyBorder="1" applyAlignment="1" applyProtection="1">
      <alignment horizontal="center"/>
      <protection hidden="1"/>
    </xf>
    <xf numFmtId="3" fontId="11" fillId="0" borderId="65" xfId="12" applyNumberFormat="1" applyFont="1" applyBorder="1" applyAlignment="1">
      <alignment horizontal="center"/>
    </xf>
    <xf numFmtId="3" fontId="11" fillId="0" borderId="14" xfId="12" applyNumberFormat="1" applyFont="1" applyBorder="1" applyAlignment="1">
      <alignment horizontal="center"/>
    </xf>
    <xf numFmtId="3" fontId="11" fillId="0" borderId="58" xfId="12" applyNumberFormat="1" applyFont="1" applyBorder="1" applyAlignment="1">
      <alignment horizontal="center"/>
    </xf>
    <xf numFmtId="169" fontId="15" fillId="0" borderId="58" xfId="11" applyNumberFormat="1" applyFont="1" applyBorder="1" applyAlignment="1" applyProtection="1">
      <alignment horizontal="center"/>
      <protection hidden="1"/>
    </xf>
    <xf numFmtId="3" fontId="3" fillId="0" borderId="0" xfId="0" applyNumberFormat="1" applyFont="1" applyAlignment="1">
      <alignment horizontal="center"/>
    </xf>
    <xf numFmtId="4" fontId="0" fillId="0" borderId="5" xfId="0" applyNumberFormat="1" applyBorder="1" applyAlignment="1" applyProtection="1">
      <alignment horizontal="center"/>
      <protection hidden="1"/>
    </xf>
    <xf numFmtId="4" fontId="0" fillId="0" borderId="7" xfId="0" applyNumberFormat="1" applyBorder="1" applyAlignment="1" applyProtection="1">
      <alignment horizontal="center"/>
      <protection hidden="1"/>
    </xf>
    <xf numFmtId="4" fontId="0" fillId="0" borderId="60" xfId="0" applyNumberFormat="1" applyBorder="1" applyAlignment="1" applyProtection="1">
      <alignment horizontal="center"/>
      <protection hidden="1"/>
    </xf>
    <xf numFmtId="4" fontId="0" fillId="0" borderId="9" xfId="0" applyNumberForma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2" fillId="0" borderId="0" xfId="12" applyAlignment="1">
      <alignment horizontal="center"/>
    </xf>
    <xf numFmtId="3" fontId="12" fillId="0" borderId="118" xfId="0" applyNumberFormat="1" applyFont="1" applyBorder="1" applyAlignment="1">
      <alignment horizontal="center"/>
    </xf>
    <xf numFmtId="3" fontId="4" fillId="2" borderId="37" xfId="0" applyNumberFormat="1" applyFont="1" applyFill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4" fillId="0" borderId="119" xfId="0" applyNumberFormat="1" applyFont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170" fontId="0" fillId="0" borderId="0" xfId="26" applyNumberFormat="1" applyFont="1" applyProtection="1">
      <protection hidden="1"/>
    </xf>
    <xf numFmtId="3" fontId="0" fillId="0" borderId="48" xfId="0" applyNumberFormat="1" applyBorder="1" applyAlignment="1" applyProtection="1">
      <alignment horizontal="center"/>
      <protection locked="0"/>
    </xf>
    <xf numFmtId="3" fontId="0" fillId="0" borderId="44" xfId="0" applyNumberFormat="1" applyBorder="1" applyAlignment="1" applyProtection="1">
      <alignment horizontal="center"/>
      <protection locked="0"/>
    </xf>
    <xf numFmtId="3" fontId="0" fillId="0" borderId="49" xfId="0" applyNumberFormat="1" applyBorder="1" applyAlignment="1" applyProtection="1">
      <alignment horizontal="center"/>
      <protection locked="0"/>
    </xf>
    <xf numFmtId="3" fontId="0" fillId="0" borderId="45" xfId="0" applyNumberFormat="1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left"/>
      <protection hidden="1"/>
    </xf>
    <xf numFmtId="3" fontId="0" fillId="0" borderId="6" xfId="7" applyNumberFormat="1" applyFont="1" applyBorder="1" applyAlignment="1" applyProtection="1">
      <alignment horizontal="center"/>
      <protection hidden="1"/>
    </xf>
    <xf numFmtId="3" fontId="0" fillId="0" borderId="96" xfId="0" applyNumberFormat="1" applyBorder="1" applyAlignment="1" applyProtection="1">
      <alignment horizontal="center"/>
      <protection hidden="1"/>
    </xf>
    <xf numFmtId="3" fontId="0" fillId="0" borderId="97" xfId="0" applyNumberFormat="1" applyBorder="1" applyAlignment="1" applyProtection="1">
      <alignment horizontal="center"/>
      <protection hidden="1"/>
    </xf>
    <xf numFmtId="3" fontId="0" fillId="0" borderId="97" xfId="7" applyNumberFormat="1" applyFont="1" applyBorder="1" applyAlignment="1" applyProtection="1">
      <alignment horizontal="center"/>
      <protection hidden="1"/>
    </xf>
    <xf numFmtId="3" fontId="0" fillId="0" borderId="98" xfId="0" applyNumberFormat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169" fontId="15" fillId="0" borderId="10" xfId="11" applyNumberFormat="1" applyFont="1" applyBorder="1" applyAlignment="1" applyProtection="1">
      <alignment horizontal="center"/>
      <protection hidden="1"/>
    </xf>
    <xf numFmtId="3" fontId="2" fillId="0" borderId="32" xfId="0" applyNumberFormat="1" applyFont="1" applyBorder="1" applyAlignment="1" applyProtection="1">
      <alignment horizontal="center"/>
      <protection hidden="1"/>
    </xf>
    <xf numFmtId="3" fontId="2" fillId="0" borderId="6" xfId="0" applyNumberFormat="1" applyFont="1" applyBorder="1" applyAlignment="1" applyProtection="1">
      <alignment horizontal="center"/>
      <protection hidden="1"/>
    </xf>
    <xf numFmtId="3" fontId="23" fillId="0" borderId="6" xfId="0" applyNumberFormat="1" applyFont="1" applyBorder="1" applyAlignment="1" applyProtection="1">
      <alignment horizontal="center"/>
      <protection hidden="1"/>
    </xf>
    <xf numFmtId="3" fontId="2" fillId="0" borderId="23" xfId="0" applyNumberFormat="1" applyFont="1" applyBorder="1" applyAlignment="1" applyProtection="1">
      <alignment horizontal="center"/>
      <protection hidden="1"/>
    </xf>
    <xf numFmtId="3" fontId="2" fillId="0" borderId="97" xfId="0" applyNumberFormat="1" applyFont="1" applyBorder="1" applyAlignment="1" applyProtection="1">
      <alignment horizontal="center"/>
      <protection hidden="1"/>
    </xf>
    <xf numFmtId="3" fontId="2" fillId="0" borderId="4" xfId="0" applyNumberFormat="1" applyFont="1" applyBorder="1" applyAlignment="1" applyProtection="1">
      <alignment horizontal="center"/>
      <protection hidden="1"/>
    </xf>
    <xf numFmtId="3" fontId="2" fillId="0" borderId="59" xfId="0" applyNumberFormat="1" applyFont="1" applyBorder="1" applyAlignment="1" applyProtection="1">
      <alignment horizontal="center"/>
      <protection hidden="1"/>
    </xf>
    <xf numFmtId="3" fontId="2" fillId="0" borderId="8" xfId="0" applyNumberFormat="1" applyFont="1" applyBorder="1" applyAlignment="1" applyProtection="1">
      <alignment horizontal="center"/>
      <protection hidden="1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hidden="1"/>
    </xf>
    <xf numFmtId="3" fontId="2" fillId="0" borderId="103" xfId="0" applyNumberFormat="1" applyFont="1" applyBorder="1" applyAlignment="1" applyProtection="1">
      <alignment horizontal="center"/>
      <protection hidden="1"/>
    </xf>
    <xf numFmtId="3" fontId="12" fillId="0" borderId="6" xfId="0" applyNumberFormat="1" applyFont="1" applyBorder="1" applyAlignment="1" applyProtection="1">
      <alignment horizontal="center"/>
      <protection hidden="1"/>
    </xf>
    <xf numFmtId="3" fontId="12" fillId="0" borderId="44" xfId="0" applyNumberFormat="1" applyFont="1" applyBorder="1" applyAlignment="1">
      <alignment horizontal="center"/>
    </xf>
    <xf numFmtId="3" fontId="12" fillId="0" borderId="45" xfId="0" applyNumberFormat="1" applyFont="1" applyBorder="1" applyAlignment="1">
      <alignment horizontal="center"/>
    </xf>
    <xf numFmtId="3" fontId="12" fillId="0" borderId="47" xfId="0" applyNumberFormat="1" applyFont="1" applyBorder="1" applyAlignment="1">
      <alignment horizontal="center"/>
    </xf>
    <xf numFmtId="169" fontId="15" fillId="4" borderId="68" xfId="11" applyNumberFormat="1" applyFont="1" applyFill="1" applyBorder="1" applyAlignment="1">
      <alignment horizontal="center"/>
    </xf>
    <xf numFmtId="169" fontId="15" fillId="4" borderId="71" xfId="11" applyNumberFormat="1" applyFont="1" applyFill="1" applyBorder="1" applyAlignment="1">
      <alignment horizontal="center"/>
    </xf>
    <xf numFmtId="169" fontId="15" fillId="4" borderId="120" xfId="11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</cellXfs>
  <cellStyles count="27">
    <cellStyle name="Comma" xfId="1" xr:uid="{00000000-0005-0000-0000-000000000000}"/>
    <cellStyle name="Comma[0]" xfId="2" xr:uid="{00000000-0005-0000-0000-000001000000}"/>
    <cellStyle name="Currency" xfId="3" xr:uid="{00000000-0005-0000-0000-000002000000}"/>
    <cellStyle name="Currency[0]" xfId="4" xr:uid="{00000000-0005-0000-0000-000003000000}"/>
    <cellStyle name="Euro" xfId="10" xr:uid="{00000000-0005-0000-0000-000004000000}"/>
    <cellStyle name="Excel Built-in Comma" xfId="13" xr:uid="{00000000-0005-0000-0000-000005000000}"/>
    <cellStyle name="Heading" xfId="14" xr:uid="{00000000-0005-0000-0000-000006000000}"/>
    <cellStyle name="Heading 1" xfId="15" xr:uid="{00000000-0005-0000-0000-000007000000}"/>
    <cellStyle name="Heading1" xfId="16" xr:uid="{00000000-0005-0000-0000-000008000000}"/>
    <cellStyle name="Heading1 2" xfId="17" xr:uid="{00000000-0005-0000-0000-000009000000}"/>
    <cellStyle name="Millares" xfId="26" builtinId="3"/>
    <cellStyle name="Millares 2" xfId="23" xr:uid="{00000000-0005-0000-0000-00000B000000}"/>
    <cellStyle name="Normal" xfId="0" builtinId="0"/>
    <cellStyle name="Normal 2" xfId="5" xr:uid="{00000000-0005-0000-0000-00000D000000}"/>
    <cellStyle name="Normal 2 2" xfId="6" xr:uid="{00000000-0005-0000-0000-00000E000000}"/>
    <cellStyle name="Normal 2 3" xfId="22" xr:uid="{00000000-0005-0000-0000-00000F000000}"/>
    <cellStyle name="Normal 3" xfId="7" xr:uid="{00000000-0005-0000-0000-000010000000}"/>
    <cellStyle name="Normal 3 2" xfId="24" xr:uid="{00000000-0005-0000-0000-000011000000}"/>
    <cellStyle name="Normal 4" xfId="9" xr:uid="{00000000-0005-0000-0000-000012000000}"/>
    <cellStyle name="Normal 5" xfId="12" xr:uid="{00000000-0005-0000-0000-000013000000}"/>
    <cellStyle name="Percent" xfId="8" xr:uid="{00000000-0005-0000-0000-000014000000}"/>
    <cellStyle name="Porcentaje" xfId="11" builtinId="5"/>
    <cellStyle name="Porcentual 2" xfId="25" xr:uid="{00000000-0005-0000-0000-000016000000}"/>
    <cellStyle name="Result" xfId="18" xr:uid="{00000000-0005-0000-0000-000017000000}"/>
    <cellStyle name="Result 3" xfId="19" xr:uid="{00000000-0005-0000-0000-000018000000}"/>
    <cellStyle name="Result2" xfId="20" xr:uid="{00000000-0005-0000-0000-000019000000}"/>
    <cellStyle name="Result2 4" xfId="21" xr:uid="{00000000-0005-0000-0000-00001A000000}"/>
  </cellStyles>
  <dxfs count="1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dash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/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auto="1"/>
        </top>
        <bottom style="dashed">
          <color auto="1"/>
        </bottom>
      </border>
    </dxf>
    <dxf>
      <border>
        <top style="dashed">
          <color theme="1"/>
        </top>
        <vertical/>
        <horizontal/>
      </border>
    </dxf>
    <dxf>
      <border diagonalUp="0" diagonalDown="0">
        <left style="medium">
          <color theme="1"/>
        </left>
        <right style="medium">
          <color indexed="64"/>
        </right>
        <top style="medium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dashed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5"/>
          <bgColor theme="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medium">
          <color indexed="64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/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dashed">
          <color rgb="FF000000"/>
        </top>
        <bottom style="medium">
          <color rgb="FF000000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rgb="FF000000"/>
        </top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Estilo de tabla 1" pivot="0" count="1" xr9:uid="{00000000-0011-0000-FFFF-FFFF00000000}">
      <tableStyleElement type="firstRowStripe" dxfId="153"/>
    </tableStyle>
  </tableStyles>
  <colors>
    <mruColors>
      <color rgb="FFA1A0AE"/>
      <color rgb="FF666699"/>
      <color rgb="FFFF9900"/>
      <color rgb="FFCC9900"/>
      <color rgb="FF996633"/>
      <color rgb="FFCC0000"/>
      <color rgb="FF4EF238"/>
      <color rgb="FFCCCC00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</a:t>
            </a:r>
            <a:r>
              <a:rPr lang="en-US" baseline="0"/>
              <a:t> FRACCIONS 2017-2024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'RESUM 2024'!$A$4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3D-41E7-9FDF-160E62381700}"/>
              </c:ext>
            </c:extLst>
          </c:dPt>
          <c:dPt>
            <c:idx val="1"/>
            <c:invertIfNegative val="0"/>
            <c:bubble3D val="0"/>
            <c:spPr>
              <a:solidFill>
                <a:srgbClr val="FFFF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2024'!$N$4,'RESUM 2024'!$N$14,'RESUM 2024'!$N$24,'RESUM 2024'!$N$34,'RESUM 2024'!$N$44)</c:f>
              <c:numCache>
                <c:formatCode>#,##0</c:formatCode>
                <c:ptCount val="5"/>
                <c:pt idx="0">
                  <c:v>4953910.0599999996</c:v>
                </c:pt>
                <c:pt idx="1">
                  <c:v>5549519.3747712802</c:v>
                </c:pt>
                <c:pt idx="2">
                  <c:v>5486423.1520000007</c:v>
                </c:pt>
                <c:pt idx="3">
                  <c:v>5812523.8599999994</c:v>
                </c:pt>
                <c:pt idx="4">
                  <c:v>15636729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B-420B-BD59-997E66D22885}"/>
            </c:ext>
          </c:extLst>
        </c:ser>
        <c:ser>
          <c:idx val="10"/>
          <c:order val="1"/>
          <c:tx>
            <c:strRef>
              <c:f>'RESUM 2024'!$A$5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3D-41E7-9FDF-160E62381700}"/>
              </c:ext>
            </c:extLst>
          </c:dPt>
          <c:dPt>
            <c:idx val="1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2024'!$N$5,'RESUM 2024'!$N$15,'RESUM 2024'!$N$25,'RESUM 2024'!$N$35,'RESUM 2024'!$N$45)</c:f>
              <c:numCache>
                <c:formatCode>#,##0</c:formatCode>
                <c:ptCount val="5"/>
                <c:pt idx="0">
                  <c:v>6017219.8599999994</c:v>
                </c:pt>
                <c:pt idx="1">
                  <c:v>5899329.4367639748</c:v>
                </c:pt>
                <c:pt idx="2">
                  <c:v>5606946.0300000003</c:v>
                </c:pt>
                <c:pt idx="3">
                  <c:v>5709720.0299999993</c:v>
                </c:pt>
                <c:pt idx="4">
                  <c:v>15240978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6B-420B-BD59-997E66D22885}"/>
            </c:ext>
          </c:extLst>
        </c:ser>
        <c:ser>
          <c:idx val="18"/>
          <c:order val="2"/>
          <c:tx>
            <c:strRef>
              <c:f>'RESUM 2024'!$A$6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2024'!$N$6,'RESUM 2024'!$N$16,'RESUM 2024'!$N$26,'RESUM 2024'!$N$36,'RESUM 2024'!$N$46)</c:f>
              <c:numCache>
                <c:formatCode>#,##0</c:formatCode>
                <c:ptCount val="5"/>
                <c:pt idx="0">
                  <c:v>7250915.5699999984</c:v>
                </c:pt>
                <c:pt idx="1">
                  <c:v>6396876.398</c:v>
                </c:pt>
                <c:pt idx="2">
                  <c:v>5795567.3700000001</c:v>
                </c:pt>
                <c:pt idx="3">
                  <c:v>5559130.04</c:v>
                </c:pt>
                <c:pt idx="4">
                  <c:v>12866677.82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26B-420B-BD59-997E66D22885}"/>
            </c:ext>
          </c:extLst>
        </c:ser>
        <c:ser>
          <c:idx val="27"/>
          <c:order val="3"/>
          <c:tx>
            <c:strRef>
              <c:f>'RESUM 2024'!$A$7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3D-41E7-9FDF-160E62381700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2024'!$N$7,'RESUM 2024'!$N$17,'RESUM 2024'!$N$27,'RESUM 2024'!$N$37,'RESUM 2024'!$N$47)</c:f>
              <c:numCache>
                <c:formatCode>#,##0</c:formatCode>
                <c:ptCount val="5"/>
                <c:pt idx="0">
                  <c:v>8372094.2899999982</c:v>
                </c:pt>
                <c:pt idx="1">
                  <c:v>7402776.0099999998</c:v>
                </c:pt>
                <c:pt idx="2">
                  <c:v>6653404.8399999999</c:v>
                </c:pt>
                <c:pt idx="3">
                  <c:v>6073854.0300000003</c:v>
                </c:pt>
                <c:pt idx="4">
                  <c:v>13694820.1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726B-420B-BD59-997E66D22885}"/>
            </c:ext>
          </c:extLst>
        </c:ser>
        <c:ser>
          <c:idx val="36"/>
          <c:order val="4"/>
          <c:tx>
            <c:strRef>
              <c:f>'RESUM 2024'!$A$8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3D-41E7-9FDF-160E62381700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2024'!$N$8,'RESUM 2024'!$N$18,'RESUM 2024'!$N$28,'RESUM 2024'!$N$38,'RESUM 2024'!$N$48)</c:f>
              <c:numCache>
                <c:formatCode>#,##0</c:formatCode>
                <c:ptCount val="5"/>
                <c:pt idx="0">
                  <c:v>8090302.4499999993</c:v>
                </c:pt>
                <c:pt idx="1">
                  <c:v>7561088.5255253883</c:v>
                </c:pt>
                <c:pt idx="2">
                  <c:v>6597864.3999999994</c:v>
                </c:pt>
                <c:pt idx="3">
                  <c:v>5947509.9800000004</c:v>
                </c:pt>
                <c:pt idx="4">
                  <c:v>14469238.01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726B-420B-BD59-997E66D22885}"/>
            </c:ext>
          </c:extLst>
        </c:ser>
        <c:ser>
          <c:idx val="0"/>
          <c:order val="5"/>
          <c:tx>
            <c:strRef>
              <c:f>'RESUM 2024'!$A$9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C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rgbClr val="9966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2024'!$N$9,'RESUM 2024'!$N$19,'RESUM 2024'!$N$29,'RESUM 2024'!$N$39,'RESUM 2024'!$N$49)</c:f>
              <c:numCache>
                <c:formatCode>#,##0</c:formatCode>
                <c:ptCount val="5"/>
                <c:pt idx="0">
                  <c:v>7739103.2193523832</c:v>
                </c:pt>
                <c:pt idx="1">
                  <c:v>7655482.2340692831</c:v>
                </c:pt>
                <c:pt idx="2">
                  <c:v>6437843.5985748544</c:v>
                </c:pt>
                <c:pt idx="3">
                  <c:v>6982359.0099983001</c:v>
                </c:pt>
                <c:pt idx="4">
                  <c:v>17530549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726B-420B-BD59-997E66D22885}"/>
            </c:ext>
          </c:extLst>
        </c:ser>
        <c:ser>
          <c:idx val="3"/>
          <c:order val="6"/>
          <c:tx>
            <c:v>2023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C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rgbClr val="CC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rgbClr val="66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2024'!$N$10,'RESUM 2024'!$N$20,'RESUM 2024'!$N$30,'RESUM 2024'!$N$40,'RESUM 2024'!$N$50)</c:f>
              <c:numCache>
                <c:formatCode>#,##0</c:formatCode>
                <c:ptCount val="5"/>
                <c:pt idx="0">
                  <c:v>8150056.6269223504</c:v>
                </c:pt>
                <c:pt idx="1">
                  <c:v>7935282.07081105</c:v>
                </c:pt>
                <c:pt idx="2">
                  <c:v>6323008.918654019</c:v>
                </c:pt>
                <c:pt idx="3">
                  <c:v>7537759.9900000002</c:v>
                </c:pt>
                <c:pt idx="4">
                  <c:v>14309430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D-41E7-9FDF-160E62381700}"/>
            </c:ext>
          </c:extLst>
        </c:ser>
        <c:ser>
          <c:idx val="2"/>
          <c:order val="7"/>
          <c:tx>
            <c:strRef>
              <c:f>'RESUM 2024'!$A$11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rgbClr val="4EF23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rgbClr val="A1A0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2024'!$N$11,'RESUM 2024'!$N$20,'RESUM 2024'!$N$31,'RESUM 2024'!$N$41,'RESUM 2024'!$N$51)</c:f>
              <c:numCache>
                <c:formatCode>#,##0</c:formatCode>
                <c:ptCount val="5"/>
                <c:pt idx="0">
                  <c:v>8820273.407405505</c:v>
                </c:pt>
                <c:pt idx="1">
                  <c:v>7935282.07081105</c:v>
                </c:pt>
                <c:pt idx="2">
                  <c:v>6382660.3958781296</c:v>
                </c:pt>
                <c:pt idx="3">
                  <c:v>8865740</c:v>
                </c:pt>
                <c:pt idx="4">
                  <c:v>17792150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726B-420B-BD59-997E66D2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129167"/>
        <c:axId val="2008130831"/>
      </c:barChart>
      <c:catAx>
        <c:axId val="200812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08130831"/>
        <c:crosses val="autoZero"/>
        <c:auto val="1"/>
        <c:lblAlgn val="ctr"/>
        <c:lblOffset val="100"/>
        <c:noMultiLvlLbl val="0"/>
      </c:catAx>
      <c:valAx>
        <c:axId val="2008130831"/>
        <c:scaling>
          <c:orientation val="minMax"/>
          <c:max val="1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08129167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ENVASOS!$B$45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rgbClr val="BC8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655274.2028966645</c:v>
                </c:pt>
                <c:pt idx="1">
                  <c:v>598675.05511174211</c:v>
                </c:pt>
                <c:pt idx="2">
                  <c:v>663175.20431782969</c:v>
                </c:pt>
                <c:pt idx="3">
                  <c:v>608995.53349061077</c:v>
                </c:pt>
                <c:pt idx="4">
                  <c:v>720140.57160602219</c:v>
                </c:pt>
                <c:pt idx="5">
                  <c:v>710283.1237668728</c:v>
                </c:pt>
                <c:pt idx="6">
                  <c:v>696998.27197289979</c:v>
                </c:pt>
                <c:pt idx="7">
                  <c:v>640008.42388635746</c:v>
                </c:pt>
                <c:pt idx="8">
                  <c:v>664004.96695281565</c:v>
                </c:pt>
                <c:pt idx="9">
                  <c:v>682548.39686285856</c:v>
                </c:pt>
                <c:pt idx="10">
                  <c:v>635076.12994637538</c:v>
                </c:pt>
                <c:pt idx="11">
                  <c:v>660102.19000000006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9-4D9A-915B-1E765321DBD2}"/>
            </c:ext>
          </c:extLst>
        </c:ser>
        <c:ser>
          <c:idx val="41"/>
          <c:order val="1"/>
          <c:tx>
            <c:strRef>
              <c:f>ENVASOS!$B$44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ENVASOS!$C$44:$N$44</c:f>
              <c:numCache>
                <c:formatCode>#,##0</c:formatCode>
                <c:ptCount val="12"/>
                <c:pt idx="0">
                  <c:v>685106.39730639732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724985.69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  <c:pt idx="7">
                  <c:v>714523.46364986524</c:v>
                </c:pt>
                <c:pt idx="8">
                  <c:v>758771.37870971335</c:v>
                </c:pt>
                <c:pt idx="9">
                  <c:v>772266.07686341775</c:v>
                </c:pt>
                <c:pt idx="10">
                  <c:v>737930.49900871539</c:v>
                </c:pt>
                <c:pt idx="11">
                  <c:v>781853.28679390554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89-4D9A-915B-1E765321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266368"/>
        <c:axId val="84268160"/>
      </c:barChart>
      <c:catAx>
        <c:axId val="842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68160"/>
        <c:crosses val="autoZero"/>
        <c:auto val="1"/>
        <c:lblAlgn val="ctr"/>
        <c:lblOffset val="100"/>
        <c:noMultiLvlLbl val="0"/>
      </c:catAx>
      <c:valAx>
        <c:axId val="84268160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66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ENVASOS!$B$45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rgbClr val="E39F17"/>
              </a:solidFill>
            </a:ln>
          </c:spPr>
          <c:marker>
            <c:spPr>
              <a:solidFill>
                <a:srgbClr val="FFC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655274.2028966645</c:v>
                </c:pt>
                <c:pt idx="1">
                  <c:v>598675.05511174211</c:v>
                </c:pt>
                <c:pt idx="2">
                  <c:v>663175.20431782969</c:v>
                </c:pt>
                <c:pt idx="3">
                  <c:v>608995.53349061077</c:v>
                </c:pt>
                <c:pt idx="4">
                  <c:v>720140.57160602219</c:v>
                </c:pt>
                <c:pt idx="5">
                  <c:v>710283.1237668728</c:v>
                </c:pt>
                <c:pt idx="6">
                  <c:v>696998.27197289979</c:v>
                </c:pt>
                <c:pt idx="7">
                  <c:v>640008.42388635746</c:v>
                </c:pt>
                <c:pt idx="8">
                  <c:v>664004.96695281565</c:v>
                </c:pt>
                <c:pt idx="9">
                  <c:v>682548.39686285856</c:v>
                </c:pt>
                <c:pt idx="10">
                  <c:v>635076.12994637538</c:v>
                </c:pt>
                <c:pt idx="11">
                  <c:v>660102.19000000006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A-4249-84E3-247D4BFA32F0}"/>
            </c:ext>
          </c:extLst>
        </c:ser>
        <c:ser>
          <c:idx val="41"/>
          <c:order val="1"/>
          <c:tx>
            <c:strRef>
              <c:f>ENVASOS!$B$44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ENVASOS!$C$44:$N$44</c:f>
              <c:numCache>
                <c:formatCode>#,##0</c:formatCode>
                <c:ptCount val="12"/>
                <c:pt idx="0">
                  <c:v>685106.39730639732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724985.69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  <c:pt idx="7">
                  <c:v>714523.46364986524</c:v>
                </c:pt>
                <c:pt idx="8">
                  <c:v>758771.37870971335</c:v>
                </c:pt>
                <c:pt idx="9">
                  <c:v>772266.07686341775</c:v>
                </c:pt>
                <c:pt idx="10">
                  <c:v>737930.49900871539</c:v>
                </c:pt>
                <c:pt idx="11">
                  <c:v>781853.28679390554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6A-4249-84E3-247D4BFA3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10048"/>
        <c:axId val="84211584"/>
      </c:lineChart>
      <c:catAx>
        <c:axId val="842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11584"/>
        <c:crosses val="autoZero"/>
        <c:auto val="1"/>
        <c:lblAlgn val="ctr"/>
        <c:lblOffset val="100"/>
        <c:noMultiLvlLbl val="0"/>
      </c:catAx>
      <c:valAx>
        <c:axId val="84211584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10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2023-2024</a:t>
            </a:r>
            <a:r>
              <a:rPr lang="ca-ES" sz="1400" b="1" i="0" u="none" strike="noStrike" baseline="0"/>
              <a:t> </a:t>
            </a:r>
            <a:endParaRPr lang="es-ES" sz="1400"/>
          </a:p>
        </c:rich>
      </c:tx>
      <c:layout>
        <c:manualLayout>
          <c:xMode val="edge"/>
          <c:yMode val="edge"/>
          <c:x val="0.44579961695807324"/>
          <c:y val="2.38016553707716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660164.27456249716</c:v>
                </c:pt>
                <c:pt idx="1">
                  <c:v>468502.39923671843</c:v>
                </c:pt>
                <c:pt idx="2">
                  <c:v>539710.42572420649</c:v>
                </c:pt>
                <c:pt idx="3">
                  <c:v>456908.05</c:v>
                </c:pt>
                <c:pt idx="4">
                  <c:v>550602.02615436714</c:v>
                </c:pt>
                <c:pt idx="5">
                  <c:v>529734.22216054169</c:v>
                </c:pt>
                <c:pt idx="6">
                  <c:v>574443.75942193076</c:v>
                </c:pt>
                <c:pt idx="7">
                  <c:v>537486.32345842698</c:v>
                </c:pt>
                <c:pt idx="8">
                  <c:v>537319.41255659738</c:v>
                </c:pt>
                <c:pt idx="9">
                  <c:v>498667.93012048106</c:v>
                </c:pt>
                <c:pt idx="10">
                  <c:v>488363.64979871042</c:v>
                </c:pt>
                <c:pt idx="11">
                  <c:v>481106.44545954227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4-4EFC-8C2D-37E83157B4B7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VIDRE!$C$45:$N$45</c:f>
              <c:numCache>
                <c:formatCode>#,##0</c:formatCode>
                <c:ptCount val="12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  <c:pt idx="7">
                  <c:v>529793.34749208495</c:v>
                </c:pt>
                <c:pt idx="8">
                  <c:v>518607.3829314856</c:v>
                </c:pt>
                <c:pt idx="9">
                  <c:v>521290.07459523674</c:v>
                </c:pt>
                <c:pt idx="10">
                  <c:v>482326.62165917282</c:v>
                </c:pt>
                <c:pt idx="11">
                  <c:v>519417.4757445365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24-4EFC-8C2D-37E83157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912768"/>
        <c:axId val="84935040"/>
      </c:barChart>
      <c:catAx>
        <c:axId val="849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35040"/>
        <c:crosses val="autoZero"/>
        <c:auto val="1"/>
        <c:lblAlgn val="ctr"/>
        <c:lblOffset val="100"/>
        <c:noMultiLvlLbl val="0"/>
      </c:catAx>
      <c:valAx>
        <c:axId val="8493504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127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3.6433339989061453E-2"/>
                  <c:y val="-2.7128732802205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C-48CF-B8B9-55B098691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660164.27456249716</c:v>
                </c:pt>
                <c:pt idx="1">
                  <c:v>468502.39923671843</c:v>
                </c:pt>
                <c:pt idx="2">
                  <c:v>539710.42572420649</c:v>
                </c:pt>
                <c:pt idx="3">
                  <c:v>456908.05</c:v>
                </c:pt>
                <c:pt idx="4">
                  <c:v>550602.02615436714</c:v>
                </c:pt>
                <c:pt idx="5">
                  <c:v>529734.22216054169</c:v>
                </c:pt>
                <c:pt idx="6">
                  <c:v>574443.75942193076</c:v>
                </c:pt>
                <c:pt idx="7">
                  <c:v>537486.32345842698</c:v>
                </c:pt>
                <c:pt idx="8">
                  <c:v>537319.41255659738</c:v>
                </c:pt>
                <c:pt idx="9">
                  <c:v>498667.93012048106</c:v>
                </c:pt>
                <c:pt idx="10">
                  <c:v>488363.64979871042</c:v>
                </c:pt>
                <c:pt idx="11">
                  <c:v>481106.44545954227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C-48CF-B8B9-55B09869127B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dLbl>
              <c:idx val="1"/>
              <c:layout>
                <c:manualLayout>
                  <c:x val="-1.7690230838014045E-2"/>
                  <c:y val="-5.546713740428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0C-48CF-B8B9-55B09869127B}"/>
                </c:ext>
              </c:extLst>
            </c:dLbl>
            <c:dLbl>
              <c:idx val="2"/>
              <c:layout>
                <c:manualLayout>
                  <c:x val="-4.084348331871971E-2"/>
                  <c:y val="4.2861279508202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0C-48CF-B8B9-55B09869127B}"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66C-4FB1-A442-A283D7C5C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VIDRE!$C$45:$N$45</c:f>
              <c:numCache>
                <c:formatCode>#,##0</c:formatCode>
                <c:ptCount val="12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  <c:pt idx="7">
                  <c:v>529793.34749208495</c:v>
                </c:pt>
                <c:pt idx="8">
                  <c:v>518607.3829314856</c:v>
                </c:pt>
                <c:pt idx="9">
                  <c:v>521290.07459523674</c:v>
                </c:pt>
                <c:pt idx="10">
                  <c:v>482326.62165917282</c:v>
                </c:pt>
                <c:pt idx="11">
                  <c:v>519417.4757445365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0C-48CF-B8B9-55B09869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6480"/>
        <c:axId val="84998016"/>
      </c:lineChart>
      <c:catAx>
        <c:axId val="849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98016"/>
        <c:crosses val="autoZero"/>
        <c:auto val="1"/>
        <c:lblAlgn val="ctr"/>
        <c:lblOffset val="100"/>
        <c:noMultiLvlLbl val="0"/>
      </c:catAx>
      <c:valAx>
        <c:axId val="84998016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964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FORM!$B$45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615080</c:v>
                </c:pt>
                <c:pt idx="1">
                  <c:v>545720</c:v>
                </c:pt>
                <c:pt idx="2">
                  <c:v>640960</c:v>
                </c:pt>
                <c:pt idx="3">
                  <c:v>592460</c:v>
                </c:pt>
                <c:pt idx="4">
                  <c:v>691820</c:v>
                </c:pt>
                <c:pt idx="5">
                  <c:v>701700.00000000012</c:v>
                </c:pt>
                <c:pt idx="6">
                  <c:v>679940</c:v>
                </c:pt>
                <c:pt idx="7">
                  <c:v>597460</c:v>
                </c:pt>
                <c:pt idx="8">
                  <c:v>643780</c:v>
                </c:pt>
                <c:pt idx="9">
                  <c:v>627800</c:v>
                </c:pt>
                <c:pt idx="10">
                  <c:v>599000</c:v>
                </c:pt>
                <c:pt idx="11">
                  <c:v>602039.99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C-4DDD-BD33-06A8ECC3BDFE}"/>
            </c:ext>
          </c:extLst>
        </c:ser>
        <c:ser>
          <c:idx val="41"/>
          <c:order val="1"/>
          <c:tx>
            <c:strRef>
              <c:f>FORM!$B$44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FORM!$C$44:$N$44</c:f>
              <c:numCache>
                <c:formatCode>#,##0</c:formatCode>
                <c:ptCount val="12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  <c:pt idx="7">
                  <c:v>750200</c:v>
                </c:pt>
                <c:pt idx="8">
                  <c:v>771160</c:v>
                </c:pt>
                <c:pt idx="9">
                  <c:v>807020</c:v>
                </c:pt>
                <c:pt idx="10">
                  <c:v>787960</c:v>
                </c:pt>
                <c:pt idx="11">
                  <c:v>803720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10C-4DDD-BD33-06A8ECC3B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010240"/>
        <c:axId val="100024320"/>
      </c:barChart>
      <c:catAx>
        <c:axId val="1000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024320"/>
        <c:crosses val="autoZero"/>
        <c:auto val="1"/>
        <c:lblAlgn val="ctr"/>
        <c:lblOffset val="100"/>
        <c:noMultiLvlLbl val="0"/>
      </c:catAx>
      <c:valAx>
        <c:axId val="10002432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010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FORM!$B$45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2.9581127235311946E-2"/>
                  <c:y val="-3.4912616499747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8-4A22-8BCC-B5A6C782E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615080</c:v>
                </c:pt>
                <c:pt idx="1">
                  <c:v>545720</c:v>
                </c:pt>
                <c:pt idx="2">
                  <c:v>640960</c:v>
                </c:pt>
                <c:pt idx="3">
                  <c:v>592460</c:v>
                </c:pt>
                <c:pt idx="4">
                  <c:v>691820</c:v>
                </c:pt>
                <c:pt idx="5">
                  <c:v>701700.00000000012</c:v>
                </c:pt>
                <c:pt idx="6">
                  <c:v>679940</c:v>
                </c:pt>
                <c:pt idx="7">
                  <c:v>597460</c:v>
                </c:pt>
                <c:pt idx="8">
                  <c:v>643780</c:v>
                </c:pt>
                <c:pt idx="9">
                  <c:v>627800</c:v>
                </c:pt>
                <c:pt idx="10">
                  <c:v>599000</c:v>
                </c:pt>
                <c:pt idx="11">
                  <c:v>602039.99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BB-4086-84FD-33181D7B1DB4}"/>
            </c:ext>
          </c:extLst>
        </c:ser>
        <c:ser>
          <c:idx val="41"/>
          <c:order val="1"/>
          <c:tx>
            <c:strRef>
              <c:f>FORM!$B$44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3.9425082035109763E-2"/>
                  <c:y val="6.2379754031628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8-4A22-8BCC-B5A6C782E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FORM!$C$44:$N$44</c:f>
              <c:numCache>
                <c:formatCode>#,##0</c:formatCode>
                <c:ptCount val="12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  <c:pt idx="7">
                  <c:v>750200</c:v>
                </c:pt>
                <c:pt idx="8">
                  <c:v>771160</c:v>
                </c:pt>
                <c:pt idx="9">
                  <c:v>807020</c:v>
                </c:pt>
                <c:pt idx="10">
                  <c:v>787960</c:v>
                </c:pt>
                <c:pt idx="11">
                  <c:v>803720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5BB-4086-84FD-33181D7B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59936"/>
        <c:axId val="99961472"/>
      </c:lineChart>
      <c:catAx>
        <c:axId val="99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9961472"/>
        <c:crosses val="autoZero"/>
        <c:auto val="1"/>
        <c:lblAlgn val="ctr"/>
        <c:lblOffset val="100"/>
        <c:noMultiLvlLbl val="0"/>
      </c:catAx>
      <c:valAx>
        <c:axId val="99961472"/>
        <c:scaling>
          <c:orientation val="minMax"/>
          <c:min val="2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99599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RMO!$B$45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1177580</c:v>
                </c:pt>
                <c:pt idx="1">
                  <c:v>1072600</c:v>
                </c:pt>
                <c:pt idx="2">
                  <c:v>1227020</c:v>
                </c:pt>
                <c:pt idx="3">
                  <c:v>1148640</c:v>
                </c:pt>
                <c:pt idx="4">
                  <c:v>1283280</c:v>
                </c:pt>
                <c:pt idx="5">
                  <c:v>1265250</c:v>
                </c:pt>
                <c:pt idx="6">
                  <c:v>1291600</c:v>
                </c:pt>
                <c:pt idx="7">
                  <c:v>1188620</c:v>
                </c:pt>
                <c:pt idx="8">
                  <c:v>1185320</c:v>
                </c:pt>
                <c:pt idx="9">
                  <c:v>1189380</c:v>
                </c:pt>
                <c:pt idx="10">
                  <c:v>1139720</c:v>
                </c:pt>
                <c:pt idx="11">
                  <c:v>1140420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0A-4C17-BFA0-FB452F56868E}"/>
            </c:ext>
          </c:extLst>
        </c:ser>
        <c:ser>
          <c:idx val="41"/>
          <c:order val="1"/>
          <c:tx>
            <c:strRef>
              <c:f>RMO!$B$44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RMO!$C$44:$N$44</c:f>
              <c:numCache>
                <c:formatCode>#,##0</c:formatCode>
                <c:ptCount val="12"/>
                <c:pt idx="0">
                  <c:v>1230010</c:v>
                </c:pt>
                <c:pt idx="1">
                  <c:v>1109880</c:v>
                </c:pt>
                <c:pt idx="2">
                  <c:v>1208180</c:v>
                </c:pt>
                <c:pt idx="3">
                  <c:v>1305440</c:v>
                </c:pt>
                <c:pt idx="4">
                  <c:v>1656680</c:v>
                </c:pt>
                <c:pt idx="5">
                  <c:v>1749380</c:v>
                </c:pt>
                <c:pt idx="6">
                  <c:v>1796260</c:v>
                </c:pt>
                <c:pt idx="7">
                  <c:v>1606220</c:v>
                </c:pt>
                <c:pt idx="8">
                  <c:v>1601260</c:v>
                </c:pt>
                <c:pt idx="9">
                  <c:v>1563480</c:v>
                </c:pt>
                <c:pt idx="10">
                  <c:v>1480060</c:v>
                </c:pt>
                <c:pt idx="11">
                  <c:v>1485300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C0A-4C17-BFA0-FB452F56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  <c:majorUnit val="100000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2023-2024</a:t>
            </a:r>
          </a:p>
        </c:rich>
      </c:tx>
      <c:layout>
        <c:manualLayout>
          <c:xMode val="edge"/>
          <c:yMode val="edge"/>
          <c:x val="0.44307909172467841"/>
          <c:y val="2.58620689655172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RMO!$B$45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3.1755575608235394E-2"/>
                  <c:y val="-4.1239501312335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DF-4A1D-B2D1-A21DFB4F4C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1177580</c:v>
                </c:pt>
                <c:pt idx="1">
                  <c:v>1072600</c:v>
                </c:pt>
                <c:pt idx="2">
                  <c:v>1227020</c:v>
                </c:pt>
                <c:pt idx="3">
                  <c:v>1148640</c:v>
                </c:pt>
                <c:pt idx="4">
                  <c:v>1283280</c:v>
                </c:pt>
                <c:pt idx="5">
                  <c:v>1265250</c:v>
                </c:pt>
                <c:pt idx="6">
                  <c:v>1291600</c:v>
                </c:pt>
                <c:pt idx="7">
                  <c:v>1188620</c:v>
                </c:pt>
                <c:pt idx="8">
                  <c:v>1185320</c:v>
                </c:pt>
                <c:pt idx="9">
                  <c:v>1189380</c:v>
                </c:pt>
                <c:pt idx="10">
                  <c:v>1139720</c:v>
                </c:pt>
                <c:pt idx="11">
                  <c:v>1140420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F-4A99-8E74-3705E0C3C16B}"/>
            </c:ext>
          </c:extLst>
        </c:ser>
        <c:ser>
          <c:idx val="41"/>
          <c:order val="1"/>
          <c:tx>
            <c:strRef>
              <c:f>RMO!$B$44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846086362097499E-2"/>
                  <c:y val="4.540616797900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DF-4A1D-B2D1-A21DFB4F4CCB}"/>
                </c:ext>
              </c:extLst>
            </c:dLbl>
            <c:dLbl>
              <c:idx val="10"/>
              <c:layout>
                <c:manualLayout>
                  <c:x val="-3.0548156079543674E-2"/>
                  <c:y val="-0.102052165354330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4-453D-B7D4-3D0589C46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RMO!$C$44:$N$44</c:f>
              <c:numCache>
                <c:formatCode>#,##0</c:formatCode>
                <c:ptCount val="12"/>
                <c:pt idx="0">
                  <c:v>1230010</c:v>
                </c:pt>
                <c:pt idx="1">
                  <c:v>1109880</c:v>
                </c:pt>
                <c:pt idx="2">
                  <c:v>1208180</c:v>
                </c:pt>
                <c:pt idx="3">
                  <c:v>1305440</c:v>
                </c:pt>
                <c:pt idx="4">
                  <c:v>1656680</c:v>
                </c:pt>
                <c:pt idx="5">
                  <c:v>1749380</c:v>
                </c:pt>
                <c:pt idx="6">
                  <c:v>1796260</c:v>
                </c:pt>
                <c:pt idx="7">
                  <c:v>1606220</c:v>
                </c:pt>
                <c:pt idx="8">
                  <c:v>1601260</c:v>
                </c:pt>
                <c:pt idx="9">
                  <c:v>1563480</c:v>
                </c:pt>
                <c:pt idx="10">
                  <c:v>1480060</c:v>
                </c:pt>
                <c:pt idx="11">
                  <c:v>1485300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7F-4A99-8E74-3705E0C3C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6592"/>
        <c:axId val="82944768"/>
      </c:lineChart>
      <c:catAx>
        <c:axId val="829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944768"/>
        <c:crosses val="autoZero"/>
        <c:auto val="1"/>
        <c:lblAlgn val="ctr"/>
        <c:lblOffset val="100"/>
        <c:noMultiLvlLbl val="0"/>
      </c:catAx>
      <c:valAx>
        <c:axId val="82944768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92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VERD!$B$45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56020</c:v>
                </c:pt>
                <c:pt idx="1">
                  <c:v>49030</c:v>
                </c:pt>
                <c:pt idx="2">
                  <c:v>57430</c:v>
                </c:pt>
                <c:pt idx="3">
                  <c:v>63640</c:v>
                </c:pt>
                <c:pt idx="4">
                  <c:v>77220</c:v>
                </c:pt>
                <c:pt idx="5">
                  <c:v>76180</c:v>
                </c:pt>
                <c:pt idx="6">
                  <c:v>76360</c:v>
                </c:pt>
                <c:pt idx="7">
                  <c:v>56000</c:v>
                </c:pt>
                <c:pt idx="8">
                  <c:v>68980</c:v>
                </c:pt>
                <c:pt idx="9">
                  <c:v>66760</c:v>
                </c:pt>
                <c:pt idx="10">
                  <c:v>65400</c:v>
                </c:pt>
                <c:pt idx="11">
                  <c:v>64120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58-4B0D-9EA5-CD2971726C62}"/>
            </c:ext>
          </c:extLst>
        </c:ser>
        <c:ser>
          <c:idx val="41"/>
          <c:order val="1"/>
          <c:tx>
            <c:strRef>
              <c:f>VERD!$B$44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VERD!$C$44:$N$44</c:f>
              <c:numCache>
                <c:formatCode>#,##0</c:formatCode>
                <c:ptCount val="12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  <c:pt idx="7">
                  <c:v>77980</c:v>
                </c:pt>
                <c:pt idx="8">
                  <c:v>114260</c:v>
                </c:pt>
                <c:pt idx="9">
                  <c:v>114460</c:v>
                </c:pt>
                <c:pt idx="10">
                  <c:v>109440</c:v>
                </c:pt>
                <c:pt idx="11">
                  <c:v>116610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358-4B0D-9EA5-CD297172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VERD!$B$45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56020</c:v>
                </c:pt>
                <c:pt idx="1">
                  <c:v>49030</c:v>
                </c:pt>
                <c:pt idx="2">
                  <c:v>57430</c:v>
                </c:pt>
                <c:pt idx="3">
                  <c:v>63640</c:v>
                </c:pt>
                <c:pt idx="4">
                  <c:v>77220</c:v>
                </c:pt>
                <c:pt idx="5">
                  <c:v>76180</c:v>
                </c:pt>
                <c:pt idx="6">
                  <c:v>76360</c:v>
                </c:pt>
                <c:pt idx="7">
                  <c:v>56000</c:v>
                </c:pt>
                <c:pt idx="8">
                  <c:v>68980</c:v>
                </c:pt>
                <c:pt idx="9">
                  <c:v>66760</c:v>
                </c:pt>
                <c:pt idx="10">
                  <c:v>65400</c:v>
                </c:pt>
                <c:pt idx="11">
                  <c:v>64120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4-4D29-91B3-A01730AC2F78}"/>
            </c:ext>
          </c:extLst>
        </c:ser>
        <c:ser>
          <c:idx val="41"/>
          <c:order val="1"/>
          <c:tx>
            <c:strRef>
              <c:f>VERD!$B$44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VERD!$C$44:$N$44</c:f>
              <c:numCache>
                <c:formatCode>#,##0</c:formatCode>
                <c:ptCount val="12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  <c:pt idx="7">
                  <c:v>77980</c:v>
                </c:pt>
                <c:pt idx="8">
                  <c:v>114260</c:v>
                </c:pt>
                <c:pt idx="9">
                  <c:v>114460</c:v>
                </c:pt>
                <c:pt idx="10">
                  <c:v>109440</c:v>
                </c:pt>
                <c:pt idx="11">
                  <c:v>116610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394-4D29-91B3-A01730AC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 2023-2024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2.3408964800777889E-17"/>
                  <c:y val="-3.973509933774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90-4927-8984-8955055C6FCE}"/>
                </c:ext>
              </c:extLst>
            </c:dLbl>
            <c:dLbl>
              <c:idx val="3"/>
              <c:layout>
                <c:manualLayout>
                  <c:x val="0"/>
                  <c:y val="-2.6490066225165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90-4927-8984-8955055C6FCE}"/>
                </c:ext>
              </c:extLst>
            </c:dLbl>
            <c:dLbl>
              <c:idx val="4"/>
              <c:layout>
                <c:manualLayout>
                  <c:x val="0"/>
                  <c:y val="-2.19876868953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13-430B-ABDA-179C807568BF}"/>
                </c:ext>
              </c:extLst>
            </c:dLbl>
            <c:dLbl>
              <c:idx val="5"/>
              <c:layout>
                <c:manualLayout>
                  <c:x val="1.2771392081736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0-4927-8984-8955055C6FCE}"/>
                </c:ext>
              </c:extLst>
            </c:dLbl>
            <c:dLbl>
              <c:idx val="7"/>
              <c:layout>
                <c:manualLayout>
                  <c:x val="-8.47682119205298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3E-4C5D-A6DC-0996E19D5DE4}"/>
                </c:ext>
              </c:extLst>
            </c:dLbl>
            <c:dLbl>
              <c:idx val="8"/>
              <c:layout>
                <c:manualLayout>
                  <c:x val="-9.0571830839025168E-3"/>
                  <c:y val="-1.7985611510791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90-4927-8984-8955055C6FCE}"/>
                </c:ext>
              </c:extLst>
            </c:dLbl>
            <c:dLbl>
              <c:idx val="11"/>
              <c:layout>
                <c:manualLayout>
                  <c:x val="-1.7888402601741391E-2"/>
                  <c:y val="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90-4927-8984-8955055C6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625276.69999999984</c:v>
                </c:pt>
                <c:pt idx="1">
                  <c:v>510618.6</c:v>
                </c:pt>
                <c:pt idx="2">
                  <c:v>535114.79999999993</c:v>
                </c:pt>
                <c:pt idx="3">
                  <c:v>520198.17692234967</c:v>
                </c:pt>
                <c:pt idx="4">
                  <c:v>633049.59999999986</c:v>
                </c:pt>
                <c:pt idx="5">
                  <c:v>630606.50000000047</c:v>
                </c:pt>
                <c:pt idx="6">
                  <c:v>637260.29999999981</c:v>
                </c:pt>
                <c:pt idx="7">
                  <c:v>565122.90000000026</c:v>
                </c:pt>
                <c:pt idx="8">
                  <c:v>615964.40000000037</c:v>
                </c:pt>
                <c:pt idx="9">
                  <c:v>575183.80000000075</c:v>
                </c:pt>
                <c:pt idx="10">
                  <c:v>546391.00000000023</c:v>
                </c:pt>
                <c:pt idx="11">
                  <c:v>635211.54999999993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90-4927-8984-8955055C6FCE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74224460430161E-2"/>
                  <c:y val="-8.7719298245613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90-4927-8984-8955055C6FCE}"/>
                </c:ext>
              </c:extLst>
            </c:dLbl>
            <c:dLbl>
              <c:idx val="1"/>
              <c:layout>
                <c:manualLayout>
                  <c:x val="6.37247092560141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90-4927-8984-8955055C6FCE}"/>
                </c:ext>
              </c:extLst>
            </c:dLbl>
            <c:dLbl>
              <c:idx val="2"/>
              <c:layout>
                <c:manualLayout>
                  <c:x val="1.15025992827878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E-4C5D-A6DC-0996E19D5DE4}"/>
                </c:ext>
              </c:extLst>
            </c:dLbl>
            <c:dLbl>
              <c:idx val="3"/>
              <c:layout>
                <c:manualLayout>
                  <c:x val="1.2508523643846903E-2"/>
                  <c:y val="-1.324492333195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90-4927-8984-8955055C6FCE}"/>
                </c:ext>
              </c:extLst>
            </c:dLbl>
            <c:dLbl>
              <c:idx val="5"/>
              <c:layout>
                <c:manualLayout>
                  <c:x val="7.1268118512213003E-3"/>
                  <c:y val="-8.743135340272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90-4927-8984-8955055C6FCE}"/>
                </c:ext>
              </c:extLst>
            </c:dLbl>
            <c:dLbl>
              <c:idx val="6"/>
              <c:layout>
                <c:manualLayout>
                  <c:x val="8.9442013008706953E-3"/>
                  <c:y val="-4.3859649122806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90-4927-8984-8955055C6FCE}"/>
                </c:ext>
              </c:extLst>
            </c:dLbl>
            <c:dLbl>
              <c:idx val="9"/>
              <c:layout>
                <c:manualLayout>
                  <c:x val="1.8996181582731243E-2"/>
                  <c:y val="4.3859649122806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90-4927-8984-8955055C6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CARTRÓ'!$C$45:$N$45</c:f>
              <c:numCache>
                <c:formatCode>#,##0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696782.25098396058</c:v>
                </c:pt>
                <c:pt idx="7">
                  <c:v>571101.08368914877</c:v>
                </c:pt>
                <c:pt idx="8">
                  <c:v>657745.97827265051</c:v>
                </c:pt>
                <c:pt idx="9">
                  <c:v>671673.55339153833</c:v>
                </c:pt>
                <c:pt idx="10">
                  <c:v>635618.09926065477</c:v>
                </c:pt>
                <c:pt idx="11">
                  <c:v>729706.39963022468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90-4927-8984-8955055C6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2598528"/>
        <c:axId val="82616704"/>
        <c:axId val="0"/>
      </c:bar3DChart>
      <c:catAx>
        <c:axId val="82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616704"/>
        <c:crosses val="autoZero"/>
        <c:auto val="1"/>
        <c:lblAlgn val="ctr"/>
        <c:lblOffset val="100"/>
        <c:noMultiLvlLbl val="0"/>
      </c:catAx>
      <c:valAx>
        <c:axId val="82616704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5985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2023-2024</a:t>
            </a:r>
            <a:endParaRPr lang="es-E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Voluminosos!$B$45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E0-41C0-B7B9-BCE6B4A8D6F5}"/>
            </c:ext>
          </c:extLst>
        </c:ser>
        <c:ser>
          <c:idx val="41"/>
          <c:order val="1"/>
          <c:tx>
            <c:strRef>
              <c:f>Voluminosos!$B$44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Voluminosos!$C$44:$N$44</c:f>
              <c:numCache>
                <c:formatCode>#,##0</c:formatCode>
                <c:ptCount val="12"/>
                <c:pt idx="0">
                  <c:v>23480</c:v>
                </c:pt>
                <c:pt idx="1">
                  <c:v>31140</c:v>
                </c:pt>
                <c:pt idx="2">
                  <c:v>25680</c:v>
                </c:pt>
                <c:pt idx="3">
                  <c:v>28420</c:v>
                </c:pt>
                <c:pt idx="4">
                  <c:v>46720</c:v>
                </c:pt>
                <c:pt idx="5">
                  <c:v>27680</c:v>
                </c:pt>
                <c:pt idx="6">
                  <c:v>35320</c:v>
                </c:pt>
                <c:pt idx="7">
                  <c:v>44240</c:v>
                </c:pt>
                <c:pt idx="8">
                  <c:v>34320</c:v>
                </c:pt>
                <c:pt idx="9">
                  <c:v>41440</c:v>
                </c:pt>
                <c:pt idx="10">
                  <c:v>38640</c:v>
                </c:pt>
                <c:pt idx="11">
                  <c:v>27520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E0-41C0-B7B9-BCE6B4A8D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5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2023-2024</a:t>
            </a:r>
            <a:endParaRPr lang="es-E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Voluminosos!$B$45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6994708994708995E-2"/>
                  <c:y val="-4.5564387624217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74-4675-8353-7A22A29AA9CF}"/>
                </c:ext>
              </c:extLst>
            </c:dLbl>
            <c:dLbl>
              <c:idx val="3"/>
              <c:layout>
                <c:manualLayout>
                  <c:x val="-2.6994708994709033E-2"/>
                  <c:y val="0.113320664670232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B8-4374-822C-7CDD7C502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D9-428C-8DF4-F4DA8A3F5B95}"/>
            </c:ext>
          </c:extLst>
        </c:ser>
        <c:ser>
          <c:idx val="41"/>
          <c:order val="1"/>
          <c:tx>
            <c:strRef>
              <c:f>Voluminosos!$B$44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4.6042328042328044E-2"/>
                  <c:y val="4.9745573210913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74-4675-8353-7A22A29AA9CF}"/>
                </c:ext>
              </c:extLst>
            </c:dLbl>
            <c:dLbl>
              <c:idx val="3"/>
              <c:layout>
                <c:manualLayout>
                  <c:x val="-2.4878306878306878E-2"/>
                  <c:y val="-0.121683035843624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B8-4374-822C-7CDD7C50246B}"/>
                </c:ext>
              </c:extLst>
            </c:dLbl>
            <c:dLbl>
              <c:idx val="5"/>
              <c:layout>
                <c:manualLayout>
                  <c:x val="-2.6994708994708995E-2"/>
                  <c:y val="8.7376243491178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A2-498E-B650-5DD28BD0B5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Voluminosos!$C$44:$N$44</c:f>
              <c:numCache>
                <c:formatCode>#,##0</c:formatCode>
                <c:ptCount val="12"/>
                <c:pt idx="0">
                  <c:v>23480</c:v>
                </c:pt>
                <c:pt idx="1">
                  <c:v>31140</c:v>
                </c:pt>
                <c:pt idx="2">
                  <c:v>25680</c:v>
                </c:pt>
                <c:pt idx="3">
                  <c:v>28420</c:v>
                </c:pt>
                <c:pt idx="4">
                  <c:v>46720</c:v>
                </c:pt>
                <c:pt idx="5">
                  <c:v>27680</c:v>
                </c:pt>
                <c:pt idx="6">
                  <c:v>35320</c:v>
                </c:pt>
                <c:pt idx="7">
                  <c:v>44240</c:v>
                </c:pt>
                <c:pt idx="8">
                  <c:v>34320</c:v>
                </c:pt>
                <c:pt idx="9">
                  <c:v>41440</c:v>
                </c:pt>
                <c:pt idx="10">
                  <c:v>38640</c:v>
                </c:pt>
                <c:pt idx="11">
                  <c:v>27520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3D9-428C-8DF4-F4DA8A3F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5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0"/>
              <c:layout>
                <c:manualLayout>
                  <c:x val="-4.6880665146214522E-2"/>
                  <c:y val="3.857523128757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3E-4E12-A8D7-8591B5134BCB}"/>
                </c:ext>
              </c:extLst>
            </c:dLbl>
            <c:dLbl>
              <c:idx val="1"/>
              <c:layout>
                <c:manualLayout>
                  <c:x val="-2.1843599825251202E-3"/>
                  <c:y val="1.2383425476070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E-4E12-A8D7-8591B5134BCB}"/>
                </c:ext>
              </c:extLst>
            </c:dLbl>
            <c:dLbl>
              <c:idx val="3"/>
              <c:layout>
                <c:manualLayout>
                  <c:x val="-1.1049723756906141E-3"/>
                  <c:y val="-2.5609758556727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E-4E12-A8D7-8591B5134BCB}"/>
                </c:ext>
              </c:extLst>
            </c:dLbl>
            <c:dLbl>
              <c:idx val="4"/>
              <c:layout>
                <c:manualLayout>
                  <c:x val="0"/>
                  <c:y val="-3.9401103230890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ED-4849-A456-7E5FB27A29DA}"/>
                </c:ext>
              </c:extLst>
            </c:dLbl>
            <c:dLbl>
              <c:idx val="5"/>
              <c:layout>
                <c:manualLayout>
                  <c:x val="3.3148952711186332E-3"/>
                  <c:y val="-6.474190726159265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3E-4E12-A8D7-8591B5134BCB}"/>
                </c:ext>
              </c:extLst>
            </c:dLbl>
            <c:dLbl>
              <c:idx val="8"/>
              <c:layout>
                <c:manualLayout>
                  <c:x val="-2.1843599825252004E-3"/>
                  <c:y val="-3.9401103230890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2B-42FE-A3A8-9D9BD4EFB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625276.69999999984</c:v>
                </c:pt>
                <c:pt idx="1">
                  <c:v>510618.6</c:v>
                </c:pt>
                <c:pt idx="2">
                  <c:v>535114.79999999993</c:v>
                </c:pt>
                <c:pt idx="3">
                  <c:v>520198.17692234967</c:v>
                </c:pt>
                <c:pt idx="4">
                  <c:v>633049.59999999986</c:v>
                </c:pt>
                <c:pt idx="5">
                  <c:v>630606.50000000047</c:v>
                </c:pt>
                <c:pt idx="6">
                  <c:v>637260.29999999981</c:v>
                </c:pt>
                <c:pt idx="7">
                  <c:v>565122.90000000026</c:v>
                </c:pt>
                <c:pt idx="8">
                  <c:v>615964.40000000037</c:v>
                </c:pt>
                <c:pt idx="9">
                  <c:v>575183.80000000075</c:v>
                </c:pt>
                <c:pt idx="10">
                  <c:v>546391.00000000023</c:v>
                </c:pt>
                <c:pt idx="11">
                  <c:v>635211.54999999993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E-4E12-A8D7-8591B5134BCB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3.9742451918280859E-2"/>
                  <c:y val="-6.0640469586691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3E-4E12-A8D7-8591B5134BCB}"/>
                </c:ext>
              </c:extLst>
            </c:dLbl>
            <c:dLbl>
              <c:idx val="1"/>
              <c:layout>
                <c:manualLayout>
                  <c:x val="-2.5340983753177643E-2"/>
                  <c:y val="-4.9807648157455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3E-4E12-A8D7-8591B5134BCB}"/>
                </c:ext>
              </c:extLst>
            </c:dLbl>
            <c:dLbl>
              <c:idx val="2"/>
              <c:layout>
                <c:manualLayout>
                  <c:x val="-1.9659239842726082E-2"/>
                  <c:y val="7.0030031707029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3E-4E12-A8D7-8591B5134BCB}"/>
                </c:ext>
              </c:extLst>
            </c:dLbl>
            <c:dLbl>
              <c:idx val="3"/>
              <c:layout>
                <c:manualLayout>
                  <c:x val="-1.6868885454600219E-2"/>
                  <c:y val="5.6391866205507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3E-4E12-A8D7-8591B5134BCB}"/>
                </c:ext>
              </c:extLst>
            </c:dLbl>
            <c:dLbl>
              <c:idx val="4"/>
              <c:layout>
                <c:manualLayout>
                  <c:x val="-1.7474879860200961E-2"/>
                  <c:y val="6.3041765169424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D-4505-9D51-26881A9337BB}"/>
                </c:ext>
              </c:extLst>
            </c:dLbl>
            <c:dLbl>
              <c:idx val="5"/>
              <c:layout>
                <c:manualLayout>
                  <c:x val="-2.2935779816513843E-2"/>
                  <c:y val="4.583527236400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3E-4E12-A8D7-8591B5134BCB}"/>
                </c:ext>
              </c:extLst>
            </c:dLbl>
            <c:dLbl>
              <c:idx val="6"/>
              <c:layout>
                <c:manualLayout>
                  <c:x val="-1.9700605084914925E-2"/>
                  <c:y val="5.371549301018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3E-4E12-A8D7-8591B5134BCB}"/>
                </c:ext>
              </c:extLst>
            </c:dLbl>
            <c:dLbl>
              <c:idx val="7"/>
              <c:layout>
                <c:manualLayout>
                  <c:x val="-4.3687199650503201E-3"/>
                  <c:y val="3.94011032308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B4-46D9-B90F-98DCA0D1512B}"/>
                </c:ext>
              </c:extLst>
            </c:dLbl>
            <c:dLbl>
              <c:idx val="8"/>
              <c:layout>
                <c:manualLayout>
                  <c:x val="0"/>
                  <c:y val="-1.249697511215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8E-489C-B737-8CC8D34A978B}"/>
                </c:ext>
              </c:extLst>
            </c:dLbl>
            <c:dLbl>
              <c:idx val="9"/>
              <c:layout>
                <c:manualLayout>
                  <c:x val="-7.7390842199770897E-3"/>
                  <c:y val="1.0374279456202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3E-4E12-A8D7-8591B5134BCB}"/>
                </c:ext>
              </c:extLst>
            </c:dLbl>
            <c:dLbl>
              <c:idx val="10"/>
              <c:layout>
                <c:manualLayout>
                  <c:x val="1.0921799912623998E-3"/>
                  <c:y val="3.1520882584712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72-4DEC-B072-A852E8169818}"/>
                </c:ext>
              </c:extLst>
            </c:dLbl>
            <c:dLbl>
              <c:idx val="11"/>
              <c:layout>
                <c:manualLayout>
                  <c:x val="-1.1059397391839781E-3"/>
                  <c:y val="1.880859750687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3E-4E12-A8D7-8591B5134B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</c:f>
              <c:numCache>
                <c:formatCode>#,##0</c:formatCode>
                <c:ptCount val="1"/>
                <c:pt idx="0">
                  <c:v>657250.90863999515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D3E-4E12-A8D7-8591B5134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7264"/>
        <c:axId val="73308800"/>
      </c:lineChart>
      <c:catAx>
        <c:axId val="73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8800"/>
        <c:crosses val="autoZero"/>
        <c:auto val="1"/>
        <c:lblAlgn val="ctr"/>
        <c:lblOffset val="100"/>
        <c:noMultiLvlLbl val="0"/>
      </c:catAx>
      <c:valAx>
        <c:axId val="73308800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7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'[1]PAPER I CARTRÓ'!$B$46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'[1]PAPER I CARTRÓ'!$C$46:$N$46</c:f>
              <c:numCache>
                <c:formatCode>General</c:formatCode>
                <c:ptCount val="12"/>
                <c:pt idx="0">
                  <c:v>625276.69999999984</c:v>
                </c:pt>
                <c:pt idx="1">
                  <c:v>510618.6</c:v>
                </c:pt>
                <c:pt idx="2">
                  <c:v>535114.79999999993</c:v>
                </c:pt>
                <c:pt idx="3">
                  <c:v>520198.17692234967</c:v>
                </c:pt>
                <c:pt idx="4">
                  <c:v>633049.59999999986</c:v>
                </c:pt>
                <c:pt idx="5">
                  <c:v>630606.50000000047</c:v>
                </c:pt>
                <c:pt idx="6">
                  <c:v>637260.29999999981</c:v>
                </c:pt>
                <c:pt idx="7">
                  <c:v>565122.90000000026</c:v>
                </c:pt>
                <c:pt idx="8">
                  <c:v>615964.40000000037</c:v>
                </c:pt>
                <c:pt idx="9">
                  <c:v>575183.80000000075</c:v>
                </c:pt>
                <c:pt idx="10">
                  <c:v>546391.00000000023</c:v>
                </c:pt>
                <c:pt idx="11">
                  <c:v>635211.54999999993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E-4DAC-993B-7C2BC23F5DBA}"/>
            </c:ext>
          </c:extLst>
        </c:ser>
        <c:ser>
          <c:idx val="41"/>
          <c:order val="1"/>
          <c:tx>
            <c:strRef>
              <c:f>'[1]PAPER I CARTRÓ'!$B$45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'[1]PAPER I CARTRÓ'!$C$45:$N$45</c:f>
              <c:numCache>
                <c:formatCode>General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696782.25098396058</c:v>
                </c:pt>
                <c:pt idx="7">
                  <c:v>571101.08368914877</c:v>
                </c:pt>
                <c:pt idx="8">
                  <c:v>657745.97827265051</c:v>
                </c:pt>
                <c:pt idx="9">
                  <c:v>671673.55339153833</c:v>
                </c:pt>
                <c:pt idx="10">
                  <c:v>635618.09926065477</c:v>
                </c:pt>
                <c:pt idx="11">
                  <c:v>729706.39963022468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E-4DAC-993B-7C2BC23F5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598528"/>
        <c:axId val="82616704"/>
      </c:barChart>
      <c:catAx>
        <c:axId val="82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616704"/>
        <c:crosses val="autoZero"/>
        <c:auto val="1"/>
        <c:lblAlgn val="ctr"/>
        <c:lblOffset val="100"/>
        <c:noMultiLvlLbl val="0"/>
      </c:catAx>
      <c:valAx>
        <c:axId val="82616704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598528"/>
        <c:crosses val="autoZero"/>
        <c:crossBetween val="between"/>
        <c:majorUnit val="100000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'[1]PAPER I CARTRÓ'!$B$46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anchor="t" anchorCtr="0"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DF-4499-98E8-0AC5BE8CDB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="t" anchorCtr="1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625276.69999999984</c:v>
                </c:pt>
                <c:pt idx="1">
                  <c:v>510618.6</c:v>
                </c:pt>
                <c:pt idx="2">
                  <c:v>535114.79999999993</c:v>
                </c:pt>
                <c:pt idx="3">
                  <c:v>520198.17692234967</c:v>
                </c:pt>
                <c:pt idx="4">
                  <c:v>633049.59999999986</c:v>
                </c:pt>
                <c:pt idx="5">
                  <c:v>630606.50000000047</c:v>
                </c:pt>
                <c:pt idx="6">
                  <c:v>637260.29999999981</c:v>
                </c:pt>
                <c:pt idx="7">
                  <c:v>565122.90000000026</c:v>
                </c:pt>
                <c:pt idx="8">
                  <c:v>615964.40000000037</c:v>
                </c:pt>
                <c:pt idx="9">
                  <c:v>575183.80000000075</c:v>
                </c:pt>
                <c:pt idx="10">
                  <c:v>546391.00000000023</c:v>
                </c:pt>
                <c:pt idx="11">
                  <c:v>635211.54999999993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F-4499-98E8-0AC5BE8CDB6B}"/>
            </c:ext>
          </c:extLst>
        </c:ser>
        <c:ser>
          <c:idx val="41"/>
          <c:order val="1"/>
          <c:tx>
            <c:strRef>
              <c:f>'[1]PAPER I CARTRÓ'!$B$45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CARTRÓ'!$C$45:$N$45</c:f>
              <c:numCache>
                <c:formatCode>#,##0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696782.25098396058</c:v>
                </c:pt>
                <c:pt idx="7">
                  <c:v>571101.08368914877</c:v>
                </c:pt>
                <c:pt idx="8">
                  <c:v>657745.97827265051</c:v>
                </c:pt>
                <c:pt idx="9">
                  <c:v>671673.55339153833</c:v>
                </c:pt>
                <c:pt idx="10">
                  <c:v>635618.09926065477</c:v>
                </c:pt>
                <c:pt idx="11">
                  <c:v>729706.39963022468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DF-4499-98E8-0AC5BE8CD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7264"/>
        <c:axId val="73308800"/>
      </c:lineChart>
      <c:catAx>
        <c:axId val="73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8800"/>
        <c:crosses val="autoZero"/>
        <c:auto val="1"/>
        <c:lblAlgn val="ctr"/>
        <c:lblOffset val="100"/>
        <c:noMultiLvlLbl val="0"/>
      </c:catAx>
      <c:valAx>
        <c:axId val="73308800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7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Cartró. Porta a porta comercial,</a:t>
            </a:r>
            <a:r>
              <a:rPr lang="es-ES" sz="1600" baseline="0"/>
              <a:t> Mercat i Papereres.</a:t>
            </a:r>
            <a:r>
              <a:rPr lang="es-ES" sz="1600"/>
              <a:t> 2023-2024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'PAPER CARTRÓ COMERCIAL 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2.3408964800777929E-17"/>
                  <c:y val="-3.973509933774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A3-4193-9D5A-221E3183EADB}"/>
                </c:ext>
              </c:extLst>
            </c:dLbl>
            <c:dLbl>
              <c:idx val="2"/>
              <c:layout>
                <c:manualLayout>
                  <c:x val="-9.5364238410596026E-3"/>
                  <c:y val="1.7985611510791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09-42AC-85FB-95B4FAE44B1A}"/>
                </c:ext>
              </c:extLst>
            </c:dLbl>
            <c:dLbl>
              <c:idx val="3"/>
              <c:layout>
                <c:manualLayout>
                  <c:x val="0"/>
                  <c:y val="-2.6490066225165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A3-4193-9D5A-221E3183EADB}"/>
                </c:ext>
              </c:extLst>
            </c:dLbl>
            <c:dLbl>
              <c:idx val="4"/>
              <c:layout>
                <c:manualLayout>
                  <c:x val="4.3680043680043683E-3"/>
                  <c:y val="-4.03102936401688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A3-4CB0-83BE-04D71BC9BCC2}"/>
                </c:ext>
              </c:extLst>
            </c:dLbl>
            <c:dLbl>
              <c:idx val="5"/>
              <c:layout>
                <c:manualLayout>
                  <c:x val="1.2771392081736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A3-4193-9D5A-221E3183EADB}"/>
                </c:ext>
              </c:extLst>
            </c:dLbl>
            <c:dLbl>
              <c:idx val="7"/>
              <c:layout>
                <c:manualLayout>
                  <c:x val="-7.41721854304635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09-42AC-85FB-95B4FAE44B1A}"/>
                </c:ext>
              </c:extLst>
            </c:dLbl>
            <c:dLbl>
              <c:idx val="8"/>
              <c:layout>
                <c:manualLayout>
                  <c:x val="-1.11763062307906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A3-4193-9D5A-221E3183EADB}"/>
                </c:ext>
              </c:extLst>
            </c:dLbl>
            <c:dLbl>
              <c:idx val="10"/>
              <c:layout>
                <c:manualLayout>
                  <c:x val="-3.1788079470198741E-3"/>
                  <c:y val="-1.3489208633093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09-42AC-85FB-95B4FAE44B1A}"/>
                </c:ext>
              </c:extLst>
            </c:dLbl>
            <c:dLbl>
              <c:idx val="11"/>
              <c:layout>
                <c:manualLayout>
                  <c:x val="-1.7888402601741391E-2"/>
                  <c:y val="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A3-4193-9D5A-221E3183E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93153.3</c:v>
                </c:pt>
                <c:pt idx="1">
                  <c:v>83351.500000000015</c:v>
                </c:pt>
                <c:pt idx="2">
                  <c:v>95795.199999999997</c:v>
                </c:pt>
                <c:pt idx="3">
                  <c:v>80591.8</c:v>
                </c:pt>
                <c:pt idx="4">
                  <c:v>93830.399999999994</c:v>
                </c:pt>
                <c:pt idx="5">
                  <c:v>108893.5</c:v>
                </c:pt>
                <c:pt idx="6">
                  <c:v>98909.7</c:v>
                </c:pt>
                <c:pt idx="7">
                  <c:v>69934.099999999991</c:v>
                </c:pt>
                <c:pt idx="8">
                  <c:v>99075.6</c:v>
                </c:pt>
                <c:pt idx="9">
                  <c:v>94996.200000000012</c:v>
                </c:pt>
                <c:pt idx="10">
                  <c:v>95099</c:v>
                </c:pt>
                <c:pt idx="11">
                  <c:v>106428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3-4193-9D5A-221E3183EADB}"/>
            </c:ext>
          </c:extLst>
        </c:ser>
        <c:ser>
          <c:idx val="41"/>
          <c:order val="1"/>
          <c:tx>
            <c:strRef>
              <c:f>'PAPER CARTRÓ COMERCIAL 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74224460430161E-2"/>
                  <c:y val="-8.7719298245613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A3-4193-9D5A-221E3183EADB}"/>
                </c:ext>
              </c:extLst>
            </c:dLbl>
            <c:dLbl>
              <c:idx val="1"/>
              <c:layout>
                <c:manualLayout>
                  <c:x val="6.37247092560141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A3-4193-9D5A-221E3183EADB}"/>
                </c:ext>
              </c:extLst>
            </c:dLbl>
            <c:dLbl>
              <c:idx val="3"/>
              <c:layout>
                <c:manualLayout>
                  <c:x val="1.2508523643846903E-2"/>
                  <c:y val="-1.324492333195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A3-4193-9D5A-221E3183EADB}"/>
                </c:ext>
              </c:extLst>
            </c:dLbl>
            <c:dLbl>
              <c:idx val="4"/>
              <c:layout>
                <c:manualLayout>
                  <c:x val="5.4600054600053797E-3"/>
                  <c:y val="-4.837291116974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A3-4CB0-83BE-04D71BC9BCC2}"/>
                </c:ext>
              </c:extLst>
            </c:dLbl>
            <c:dLbl>
              <c:idx val="5"/>
              <c:layout>
                <c:manualLayout>
                  <c:x val="4.9427906103432133E-3"/>
                  <c:y val="-3.073076391766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A3-4193-9D5A-221E3183EADB}"/>
                </c:ext>
              </c:extLst>
            </c:dLbl>
            <c:dLbl>
              <c:idx val="6"/>
              <c:layout>
                <c:manualLayout>
                  <c:x val="8.9442013008706953E-3"/>
                  <c:y val="-4.3859649122806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A3-4193-9D5A-221E3183EADB}"/>
                </c:ext>
              </c:extLst>
            </c:dLbl>
            <c:dLbl>
              <c:idx val="9"/>
              <c:layout>
                <c:manualLayout>
                  <c:x val="4.1617354122125494E-3"/>
                  <c:y val="-4.6068656885515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A3-4193-9D5A-221E3183E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'!$C$45:$N$45</c:f>
              <c:numCache>
                <c:formatCode>#,##0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90862.7</c:v>
                </c:pt>
                <c:pt idx="4">
                  <c:v>101755.6</c:v>
                </c:pt>
                <c:pt idx="5">
                  <c:v>102603</c:v>
                </c:pt>
                <c:pt idx="6">
                  <c:v>103634</c:v>
                </c:pt>
                <c:pt idx="7">
                  <c:v>72281.399999999994</c:v>
                </c:pt>
                <c:pt idx="8">
                  <c:v>100316</c:v>
                </c:pt>
                <c:pt idx="9">
                  <c:v>109148</c:v>
                </c:pt>
                <c:pt idx="10">
                  <c:v>103174.7</c:v>
                </c:pt>
                <c:pt idx="11">
                  <c:v>100198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A3-4193-9D5A-221E3183E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2787328"/>
        <c:axId val="82793216"/>
        <c:axId val="0"/>
      </c:bar3DChart>
      <c:catAx>
        <c:axId val="827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93216"/>
        <c:crosses val="autoZero"/>
        <c:auto val="1"/>
        <c:lblAlgn val="ctr"/>
        <c:lblOffset val="100"/>
        <c:noMultiLvlLbl val="0"/>
      </c:catAx>
      <c:valAx>
        <c:axId val="8279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87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Cartró. Porta a porta comercial, Mercat i Papereres.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CARTRÓ COMERCIAL 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0"/>
              <c:layout>
                <c:manualLayout>
                  <c:x val="-4.2909285017362825E-2"/>
                  <c:y val="-3.6143919808923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9-490A-BCC5-E967701FD0CF}"/>
                </c:ext>
              </c:extLst>
            </c:dLbl>
            <c:dLbl>
              <c:idx val="1"/>
              <c:layout>
                <c:manualLayout>
                  <c:x val="0"/>
                  <c:y val="-7.31707387335067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9-490A-BCC5-E967701FD0CF}"/>
                </c:ext>
              </c:extLst>
            </c:dLbl>
            <c:dLbl>
              <c:idx val="3"/>
              <c:layout>
                <c:manualLayout>
                  <c:x val="2.1715462172732995E-3"/>
                  <c:y val="-5.90923474991158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9-490A-BCC5-E967701FD0CF}"/>
                </c:ext>
              </c:extLst>
            </c:dLbl>
            <c:dLbl>
              <c:idx val="5"/>
              <c:layout>
                <c:manualLayout>
                  <c:x val="3.3149171270718232E-3"/>
                  <c:y val="3.2926832430078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9-490A-BCC5-E967701FD0CF}"/>
                </c:ext>
              </c:extLst>
            </c:dLbl>
            <c:dLbl>
              <c:idx val="6"/>
              <c:layout>
                <c:manualLayout>
                  <c:x val="-2.549930685269846E-2"/>
                  <c:y val="-3.4192401481729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E2-42EA-895C-FEC1AEA98FE3}"/>
                </c:ext>
              </c:extLst>
            </c:dLbl>
            <c:dLbl>
              <c:idx val="9"/>
              <c:layout>
                <c:manualLayout>
                  <c:x val="-7.5156603131030638E-3"/>
                  <c:y val="-1.5083797149469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2-42EA-895C-FEC1AEA98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93153.3</c:v>
                </c:pt>
                <c:pt idx="1">
                  <c:v>83351.500000000015</c:v>
                </c:pt>
                <c:pt idx="2">
                  <c:v>95795.199999999997</c:v>
                </c:pt>
                <c:pt idx="3">
                  <c:v>80591.8</c:v>
                </c:pt>
                <c:pt idx="4">
                  <c:v>93830.399999999994</c:v>
                </c:pt>
                <c:pt idx="5">
                  <c:v>108893.5</c:v>
                </c:pt>
                <c:pt idx="6">
                  <c:v>98909.7</c:v>
                </c:pt>
                <c:pt idx="7">
                  <c:v>69934.099999999991</c:v>
                </c:pt>
                <c:pt idx="8">
                  <c:v>99075.6</c:v>
                </c:pt>
                <c:pt idx="9">
                  <c:v>94996.200000000012</c:v>
                </c:pt>
                <c:pt idx="10">
                  <c:v>95099</c:v>
                </c:pt>
                <c:pt idx="11">
                  <c:v>106428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B9-490A-BCC5-E967701FD0CF}"/>
            </c:ext>
          </c:extLst>
        </c:ser>
        <c:ser>
          <c:idx val="41"/>
          <c:order val="1"/>
          <c:tx>
            <c:strRef>
              <c:f>'PAPER CARTRÓ COMERCIAL 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4.7063497796720366E-2"/>
                  <c:y val="3.7542736235985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9-490A-BCC5-E967701FD0CF}"/>
                </c:ext>
              </c:extLst>
            </c:dLbl>
            <c:dLbl>
              <c:idx val="1"/>
              <c:layout>
                <c:manualLayout>
                  <c:x val="-1.9946017417519123E-2"/>
                  <c:y val="3.730391004802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9-490A-BCC5-E967701FD0CF}"/>
                </c:ext>
              </c:extLst>
            </c:dLbl>
            <c:dLbl>
              <c:idx val="2"/>
              <c:layout>
                <c:manualLayout>
                  <c:x val="0"/>
                  <c:y val="-4.0293040293040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9-490A-BCC5-E967701FD0CF}"/>
                </c:ext>
              </c:extLst>
            </c:dLbl>
            <c:dLbl>
              <c:idx val="3"/>
              <c:layout>
                <c:manualLayout>
                  <c:x val="-6.2711745601532814E-3"/>
                  <c:y val="3.6268438288893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9-490A-BCC5-E967701FD0CF}"/>
                </c:ext>
              </c:extLst>
            </c:dLbl>
            <c:dLbl>
              <c:idx val="4"/>
              <c:layout>
                <c:manualLayout>
                  <c:x val="-9.5379398050021227E-3"/>
                  <c:y val="-5.232122948757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B9-490A-BCC5-E967701FD0CF}"/>
                </c:ext>
              </c:extLst>
            </c:dLbl>
            <c:dLbl>
              <c:idx val="5"/>
              <c:layout>
                <c:manualLayout>
                  <c:x val="-2.2255192878338291E-2"/>
                  <c:y val="-3.296691804570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9-490A-BCC5-E967701FD0CF}"/>
                </c:ext>
              </c:extLst>
            </c:dLbl>
            <c:dLbl>
              <c:idx val="6"/>
              <c:layout>
                <c:manualLayout>
                  <c:x val="-1.4239705128602124E-2"/>
                  <c:y val="2.6134720748558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9-490A-BCC5-E967701FD0CF}"/>
                </c:ext>
              </c:extLst>
            </c:dLbl>
            <c:dLbl>
              <c:idx val="7"/>
              <c:layout>
                <c:manualLayout>
                  <c:x val="-1.1657565430433881E-2"/>
                  <c:y val="-5.232089600247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E2-42EA-895C-FEC1AEA98FE3}"/>
                </c:ext>
              </c:extLst>
            </c:dLbl>
            <c:dLbl>
              <c:idx val="8"/>
              <c:layout>
                <c:manualLayout>
                  <c:x val="-1.0597710894446798E-2"/>
                  <c:y val="-2.4148105847295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2-42EA-895C-FEC1AEA98FE3}"/>
                </c:ext>
              </c:extLst>
            </c:dLbl>
            <c:dLbl>
              <c:idx val="9"/>
              <c:layout>
                <c:manualLayout>
                  <c:x val="-9.9234442025022095E-3"/>
                  <c:y val="3.0074831071648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9-490A-BCC5-E967701FD0CF}"/>
                </c:ext>
              </c:extLst>
            </c:dLbl>
            <c:dLbl>
              <c:idx val="10"/>
              <c:layout>
                <c:manualLayout>
                  <c:x val="-1.6018454825293832E-16"/>
                  <c:y val="-3.897823942219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E2-42EA-895C-FEC1AEA98FE3}"/>
                </c:ext>
              </c:extLst>
            </c:dLbl>
            <c:dLbl>
              <c:idx val="11"/>
              <c:layout>
                <c:manualLayout>
                  <c:x val="-1.1059692732127274E-3"/>
                  <c:y val="-4.0293040293040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9-490A-BCC5-E967701FD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</c:f>
              <c:numCache>
                <c:formatCode>#,##0</c:formatCode>
                <c:ptCount val="1"/>
                <c:pt idx="0">
                  <c:v>89219.199999999997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6B9-490A-BCC5-E967701F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6592"/>
        <c:axId val="84048128"/>
      </c:lineChart>
      <c:catAx>
        <c:axId val="840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8128"/>
        <c:crosses val="autoZero"/>
        <c:auto val="1"/>
        <c:lblAlgn val="ctr"/>
        <c:lblOffset val="100"/>
        <c:noMultiLvlLbl val="0"/>
      </c:catAx>
      <c:valAx>
        <c:axId val="84048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Cartró. Porta a porta comercial,</a:t>
            </a:r>
            <a:r>
              <a:rPr lang="es-ES" sz="1600" baseline="0"/>
              <a:t> Mercat i Papereres.</a:t>
            </a:r>
            <a:r>
              <a:rPr lang="es-ES" sz="1600"/>
              <a:t>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'[1]PAPER CARTRÓ COMERCIAL 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'[1]PAPER CARTRÓ COMERCIAL '!$C$46:$N$46</c:f>
              <c:numCache>
                <c:formatCode>General</c:formatCode>
                <c:ptCount val="12"/>
                <c:pt idx="0">
                  <c:v>93153.3</c:v>
                </c:pt>
                <c:pt idx="1">
                  <c:v>83351.500000000015</c:v>
                </c:pt>
                <c:pt idx="2">
                  <c:v>95795.199999999997</c:v>
                </c:pt>
                <c:pt idx="3">
                  <c:v>80591.8</c:v>
                </c:pt>
                <c:pt idx="4">
                  <c:v>93830.399999999994</c:v>
                </c:pt>
                <c:pt idx="5">
                  <c:v>108893.5</c:v>
                </c:pt>
                <c:pt idx="6">
                  <c:v>98909.7</c:v>
                </c:pt>
                <c:pt idx="7">
                  <c:v>69934.099999999991</c:v>
                </c:pt>
                <c:pt idx="8">
                  <c:v>99075.6</c:v>
                </c:pt>
                <c:pt idx="9">
                  <c:v>94996.200000000012</c:v>
                </c:pt>
                <c:pt idx="10">
                  <c:v>95099</c:v>
                </c:pt>
                <c:pt idx="11">
                  <c:v>106428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D-4507-A0A7-4BE7444CEE0D}"/>
            </c:ext>
          </c:extLst>
        </c:ser>
        <c:ser>
          <c:idx val="41"/>
          <c:order val="1"/>
          <c:tx>
            <c:strRef>
              <c:f>'[1]PAPER CARTRÓ COMERCIAL 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'[1]PAPER CARTRÓ COMERCIAL '!$C$45:$N$45</c:f>
              <c:numCache>
                <c:formatCode>General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90862.7</c:v>
                </c:pt>
                <c:pt idx="4">
                  <c:v>101755.6</c:v>
                </c:pt>
                <c:pt idx="5">
                  <c:v>102603</c:v>
                </c:pt>
                <c:pt idx="6">
                  <c:v>103634</c:v>
                </c:pt>
                <c:pt idx="7">
                  <c:v>72281.399999999994</c:v>
                </c:pt>
                <c:pt idx="8">
                  <c:v>100316</c:v>
                </c:pt>
                <c:pt idx="9">
                  <c:v>109148</c:v>
                </c:pt>
                <c:pt idx="10">
                  <c:v>103174.7</c:v>
                </c:pt>
                <c:pt idx="11">
                  <c:v>100198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D-4507-A0A7-4BE7444CE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787328"/>
        <c:axId val="82793216"/>
      </c:barChart>
      <c:catAx>
        <c:axId val="827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93216"/>
        <c:crosses val="autoZero"/>
        <c:auto val="1"/>
        <c:lblAlgn val="ctr"/>
        <c:lblOffset val="100"/>
        <c:noMultiLvlLbl val="0"/>
      </c:catAx>
      <c:valAx>
        <c:axId val="8279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873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Cartró. Porta a porta comercial, Mercat i Papereres.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'[1]PAPER CARTRÓ COMERCIAL 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0"/>
              <c:layout>
                <c:manualLayout>
                  <c:x val="-2.7861511577107919E-2"/>
                  <c:y val="-4.68773850077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F0-42AC-BC33-A0F94EE76F73}"/>
                </c:ext>
              </c:extLst>
            </c:dLbl>
            <c:dLbl>
              <c:idx val="2"/>
              <c:layout>
                <c:manualLayout>
                  <c:x val="-2.6769331585845348E-2"/>
                  <c:y val="-3.89971643615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F0-42AC-BC33-A0F94EE76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93153.3</c:v>
                </c:pt>
                <c:pt idx="1">
                  <c:v>83351.500000000015</c:v>
                </c:pt>
                <c:pt idx="2">
                  <c:v>95795.199999999997</c:v>
                </c:pt>
                <c:pt idx="3">
                  <c:v>80591.8</c:v>
                </c:pt>
                <c:pt idx="4">
                  <c:v>93830.399999999994</c:v>
                </c:pt>
                <c:pt idx="5">
                  <c:v>108893.5</c:v>
                </c:pt>
                <c:pt idx="6">
                  <c:v>98909.7</c:v>
                </c:pt>
                <c:pt idx="7">
                  <c:v>69934.099999999991</c:v>
                </c:pt>
                <c:pt idx="8">
                  <c:v>99075.6</c:v>
                </c:pt>
                <c:pt idx="9">
                  <c:v>94996.200000000012</c:v>
                </c:pt>
                <c:pt idx="10">
                  <c:v>95099</c:v>
                </c:pt>
                <c:pt idx="11">
                  <c:v>106428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0-42AC-BC33-A0F94EE76F73}"/>
            </c:ext>
          </c:extLst>
        </c:ser>
        <c:ser>
          <c:idx val="41"/>
          <c:order val="1"/>
          <c:tx>
            <c:strRef>
              <c:f>'[1]PAPER CARTRÓ COMERCIAL 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3.1138051550895596E-2"/>
                  <c:y val="5.475760565390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F0-42AC-BC33-A0F94EE76F73}"/>
                </c:ext>
              </c:extLst>
            </c:dLbl>
            <c:dLbl>
              <c:idx val="2"/>
              <c:layout>
                <c:manualLayout>
                  <c:x val="-3.5506771515945827E-2"/>
                  <c:y val="7.8398267592437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F0-42AC-BC33-A0F94EE76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'!$C$45:$N$45</c:f>
              <c:numCache>
                <c:formatCode>#,##0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90862.7</c:v>
                </c:pt>
                <c:pt idx="4">
                  <c:v>101755.6</c:v>
                </c:pt>
                <c:pt idx="5">
                  <c:v>102603</c:v>
                </c:pt>
                <c:pt idx="6">
                  <c:v>103634</c:v>
                </c:pt>
                <c:pt idx="7">
                  <c:v>72281.399999999994</c:v>
                </c:pt>
                <c:pt idx="8">
                  <c:v>100316</c:v>
                </c:pt>
                <c:pt idx="9">
                  <c:v>109148</c:v>
                </c:pt>
                <c:pt idx="10">
                  <c:v>103174.7</c:v>
                </c:pt>
                <c:pt idx="11">
                  <c:v>100198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F0-42AC-BC33-A0F94EE76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6592"/>
        <c:axId val="84048128"/>
      </c:lineChart>
      <c:catAx>
        <c:axId val="840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8128"/>
        <c:crosses val="autoZero"/>
        <c:auto val="1"/>
        <c:lblAlgn val="ctr"/>
        <c:lblOffset val="100"/>
        <c:noMultiLvlLbl val="0"/>
      </c:catAx>
      <c:valAx>
        <c:axId val="84048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54</xdr:row>
      <xdr:rowOff>9524</xdr:rowOff>
    </xdr:from>
    <xdr:to>
      <xdr:col>14</xdr:col>
      <xdr:colOff>19050</xdr:colOff>
      <xdr:row>73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ABE2B1F-1728-4228-8EBC-C997C030F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FD79EE0D-94D8-4375-8929-2ECD0152E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B0E84B4-B286-4425-812A-A2B338312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45641621-8EFF-4E27-9FF4-18628EA0A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35982</xdr:colOff>
      <xdr:row>50</xdr:row>
      <xdr:rowOff>26458</xdr:rowOff>
    </xdr:from>
    <xdr:to>
      <xdr:col>14</xdr:col>
      <xdr:colOff>378882</xdr:colOff>
      <xdr:row>65</xdr:row>
      <xdr:rowOff>74083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23283</xdr:colOff>
      <xdr:row>66</xdr:row>
      <xdr:rowOff>135467</xdr:rowOff>
    </xdr:from>
    <xdr:to>
      <xdr:col>14</xdr:col>
      <xdr:colOff>377825</xdr:colOff>
      <xdr:row>81</xdr:row>
      <xdr:rowOff>130175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50</xdr:row>
      <xdr:rowOff>37042</xdr:rowOff>
    </xdr:from>
    <xdr:to>
      <xdr:col>14</xdr:col>
      <xdr:colOff>525992</xdr:colOff>
      <xdr:row>67</xdr:row>
      <xdr:rowOff>127000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27517</xdr:colOff>
      <xdr:row>68</xdr:row>
      <xdr:rowOff>178858</xdr:rowOff>
    </xdr:from>
    <xdr:to>
      <xdr:col>14</xdr:col>
      <xdr:colOff>465667</xdr:colOff>
      <xdr:row>85</xdr:row>
      <xdr:rowOff>169333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50</xdr:row>
      <xdr:rowOff>3810</xdr:rowOff>
    </xdr:from>
    <xdr:to>
      <xdr:col>14</xdr:col>
      <xdr:colOff>428625</xdr:colOff>
      <xdr:row>67</xdr:row>
      <xdr:rowOff>41910</xdr:rowOff>
    </xdr:to>
    <xdr:graphicFrame macro="">
      <xdr:nvGraphicFramePr>
        <xdr:cNvPr id="11580" name="1 Gráfico">
          <a:extLst>
            <a:ext uri="{FF2B5EF4-FFF2-40B4-BE49-F238E27FC236}">
              <a16:creationId xmlns:a16="http://schemas.microsoft.com/office/drawing/2014/main" id="{00000000-0008-0000-0500-00003C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68</xdr:row>
      <xdr:rowOff>15240</xdr:rowOff>
    </xdr:from>
    <xdr:to>
      <xdr:col>14</xdr:col>
      <xdr:colOff>415290</xdr:colOff>
      <xdr:row>85</xdr:row>
      <xdr:rowOff>13335</xdr:rowOff>
    </xdr:to>
    <xdr:graphicFrame macro="">
      <xdr:nvGraphicFramePr>
        <xdr:cNvPr id="11581" name="3 Gráfico">
          <a:extLst>
            <a:ext uri="{FF2B5EF4-FFF2-40B4-BE49-F238E27FC236}">
              <a16:creationId xmlns:a16="http://schemas.microsoft.com/office/drawing/2014/main" id="{00000000-0008-0000-0500-00003D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50</xdr:row>
      <xdr:rowOff>17145</xdr:rowOff>
    </xdr:from>
    <xdr:to>
      <xdr:col>14</xdr:col>
      <xdr:colOff>369570</xdr:colOff>
      <xdr:row>66</xdr:row>
      <xdr:rowOff>17145</xdr:rowOff>
    </xdr:to>
    <xdr:graphicFrame macro="">
      <xdr:nvGraphicFramePr>
        <xdr:cNvPr id="1338" name="1 Gráfico">
          <a:extLst>
            <a:ext uri="{FF2B5EF4-FFF2-40B4-BE49-F238E27FC236}">
              <a16:creationId xmlns:a16="http://schemas.microsoft.com/office/drawing/2014/main" id="{00000000-0008-0000-0600-00003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67</xdr:row>
      <xdr:rowOff>53340</xdr:rowOff>
    </xdr:from>
    <xdr:to>
      <xdr:col>14</xdr:col>
      <xdr:colOff>367665</xdr:colOff>
      <xdr:row>83</xdr:row>
      <xdr:rowOff>53340</xdr:rowOff>
    </xdr:to>
    <xdr:graphicFrame macro="">
      <xdr:nvGraphicFramePr>
        <xdr:cNvPr id="1339" name="1 Gráfico">
          <a:extLst>
            <a:ext uri="{FF2B5EF4-FFF2-40B4-BE49-F238E27FC236}">
              <a16:creationId xmlns:a16="http://schemas.microsoft.com/office/drawing/2014/main" id="{00000000-0008-0000-0600-00003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15</xdr:col>
      <xdr:colOff>63500</xdr:colOff>
      <xdr:row>65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5E2789D-E997-46EA-91F3-4544ABFC3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15</xdr:col>
      <xdr:colOff>63500</xdr:colOff>
      <xdr:row>82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554F03A3-3253-432A-A2BA-83E4D12BA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49</xdr:row>
      <xdr:rowOff>10584</xdr:rowOff>
    </xdr:from>
    <xdr:to>
      <xdr:col>15</xdr:col>
      <xdr:colOff>95251</xdr:colOff>
      <xdr:row>65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E7BEFF9-29AF-4F56-82F2-C67B485AA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15</xdr:col>
      <xdr:colOff>95250</xdr:colOff>
      <xdr:row>81</xdr:row>
      <xdr:rowOff>179916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9739695-38DE-473F-800C-A3A3CD8B4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DEPARTAMENT\TAULES%20DADES\2024\TAULES%202024%20DADES_SAVO.xlsx" TargetMode="External"/><Relationship Id="rId1" Type="http://schemas.openxmlformats.org/officeDocument/2006/relationships/externalLinkPath" Target="/DEPARTAMENT/TAULES%20DADES/2024/TAULES%202024%20DADES_SA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 2024"/>
      <sheetName val="PAPER I CARTRÓ"/>
      <sheetName val="PAPER CARTRÓ COMERCIAL "/>
      <sheetName val="ENVASOS"/>
      <sheetName val="VIDRE"/>
      <sheetName val="FORM"/>
      <sheetName val="RMO"/>
      <sheetName val="VERD"/>
      <sheetName val="Voluminosos"/>
      <sheetName val="MENSUAL DEIXALLERIES"/>
      <sheetName val="DEIXALLERIES"/>
      <sheetName val="RESUM DEIXALLERIES"/>
    </sheetNames>
    <sheetDataSet>
      <sheetData sheetId="0" refreshError="1"/>
      <sheetData sheetId="1">
        <row r="4">
          <cell r="C4" t="str">
            <v>Gener</v>
          </cell>
          <cell r="D4" t="str">
            <v>Febrer</v>
          </cell>
          <cell r="E4" t="str">
            <v>Març</v>
          </cell>
          <cell r="F4" t="str">
            <v>Abril</v>
          </cell>
          <cell r="G4" t="str">
            <v>Maig</v>
          </cell>
          <cell r="H4" t="str">
            <v>Juny</v>
          </cell>
          <cell r="I4" t="str">
            <v>Juliol</v>
          </cell>
          <cell r="J4" t="str">
            <v>Agost</v>
          </cell>
          <cell r="K4" t="str">
            <v>Setembre</v>
          </cell>
          <cell r="L4" t="str">
            <v>Octubre</v>
          </cell>
          <cell r="M4" t="str">
            <v>Novembre</v>
          </cell>
          <cell r="N4" t="str">
            <v>Desembre</v>
          </cell>
        </row>
        <row r="45">
          <cell r="B45" t="str">
            <v>TOTAL MENSUAL 2024</v>
          </cell>
          <cell r="C45">
            <v>657250.90863999515</v>
          </cell>
          <cell r="D45">
            <v>543822.89999999991</v>
          </cell>
          <cell r="E45">
            <v>594378.56511627894</v>
          </cell>
          <cell r="F45">
            <v>608518.29999999993</v>
          </cell>
          <cell r="G45">
            <v>652360.76842105261</v>
          </cell>
          <cell r="H45">
            <v>641308.00000000012</v>
          </cell>
          <cell r="I45">
            <v>696782.25098396058</v>
          </cell>
          <cell r="J45">
            <v>571101.08368914877</v>
          </cell>
          <cell r="K45">
            <v>657745.97827265051</v>
          </cell>
          <cell r="L45">
            <v>671673.55339153833</v>
          </cell>
          <cell r="M45">
            <v>635618.09926065477</v>
          </cell>
          <cell r="N45">
            <v>729706.39963022468</v>
          </cell>
        </row>
        <row r="46">
          <cell r="B46" t="str">
            <v>TOTAL MENSUAL 2023</v>
          </cell>
          <cell r="C46">
            <v>625276.69999999984</v>
          </cell>
          <cell r="D46">
            <v>510618.6</v>
          </cell>
          <cell r="E46">
            <v>535114.79999999993</v>
          </cell>
          <cell r="F46">
            <v>520198.17692234967</v>
          </cell>
          <cell r="G46">
            <v>633049.59999999986</v>
          </cell>
          <cell r="H46">
            <v>630606.50000000047</v>
          </cell>
          <cell r="I46">
            <v>637260.29999999981</v>
          </cell>
          <cell r="J46">
            <v>565122.90000000026</v>
          </cell>
          <cell r="K46">
            <v>615964.40000000037</v>
          </cell>
          <cell r="L46">
            <v>575183.80000000075</v>
          </cell>
          <cell r="M46">
            <v>546391.00000000023</v>
          </cell>
          <cell r="N46">
            <v>635211.54999999993</v>
          </cell>
        </row>
      </sheetData>
      <sheetData sheetId="2">
        <row r="4">
          <cell r="C4" t="str">
            <v>Gener</v>
          </cell>
          <cell r="D4" t="str">
            <v>Febrer</v>
          </cell>
          <cell r="E4" t="str">
            <v>Març</v>
          </cell>
          <cell r="F4" t="str">
            <v>Abril</v>
          </cell>
          <cell r="G4" t="str">
            <v>Maig</v>
          </cell>
          <cell r="H4" t="str">
            <v>Juny</v>
          </cell>
          <cell r="I4" t="str">
            <v>Juliol</v>
          </cell>
          <cell r="J4" t="str">
            <v>Agost</v>
          </cell>
          <cell r="K4" t="str">
            <v>Setembre</v>
          </cell>
          <cell r="L4" t="str">
            <v>Octubre</v>
          </cell>
          <cell r="M4" t="str">
            <v>Novembre</v>
          </cell>
          <cell r="N4" t="str">
            <v>Desembre</v>
          </cell>
        </row>
        <row r="45">
          <cell r="B45" t="str">
            <v>TOTAL MENSUAL 2024</v>
          </cell>
          <cell r="C45">
            <v>89219.199999999997</v>
          </cell>
          <cell r="D45">
            <v>92795.1</v>
          </cell>
          <cell r="E45">
            <v>94018.9</v>
          </cell>
          <cell r="F45">
            <v>90862.7</v>
          </cell>
          <cell r="G45">
            <v>101755.6</v>
          </cell>
          <cell r="H45">
            <v>102603</v>
          </cell>
          <cell r="I45">
            <v>103634</v>
          </cell>
          <cell r="J45">
            <v>72281.399999999994</v>
          </cell>
          <cell r="K45">
            <v>100316</v>
          </cell>
          <cell r="L45">
            <v>109148</v>
          </cell>
          <cell r="M45">
            <v>103174.7</v>
          </cell>
          <cell r="N45">
            <v>100198</v>
          </cell>
        </row>
        <row r="46">
          <cell r="B46" t="str">
            <v>TOTAL MENSUAL 2023</v>
          </cell>
          <cell r="C46">
            <v>93153.3</v>
          </cell>
          <cell r="D46">
            <v>83351.500000000015</v>
          </cell>
          <cell r="E46">
            <v>95795.199999999997</v>
          </cell>
          <cell r="F46">
            <v>80591.8</v>
          </cell>
          <cell r="G46">
            <v>93830.399999999994</v>
          </cell>
          <cell r="H46">
            <v>108893.5</v>
          </cell>
          <cell r="I46">
            <v>98909.7</v>
          </cell>
          <cell r="J46">
            <v>69934.099999999991</v>
          </cell>
          <cell r="K46">
            <v>99075.6</v>
          </cell>
          <cell r="L46">
            <v>94996.200000000012</v>
          </cell>
          <cell r="M46">
            <v>95099</v>
          </cell>
          <cell r="N46">
            <v>106428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A02C060-F276-472F-99F8-8A2FF003A1BD}" name="Tabla27" displayName="Tabla27" ref="A4:O48" totalsRowShown="0" headerRowDxfId="152" dataDxfId="150" headerRowBorderDxfId="151" tableBorderDxfId="149" totalsRowBorderDxfId="148">
  <sortState xmlns:xlrd2="http://schemas.microsoft.com/office/spreadsheetml/2017/richdata2" ref="A5:O48">
    <sortCondition ref="A5:A48"/>
  </sortState>
  <tableColumns count="15">
    <tableColumn id="15" xr3:uid="{BEF95181-B193-4B9E-A24C-EFFA382790EC}" name="Núm." dataDxfId="147"/>
    <tableColumn id="1" xr3:uid="{D49F229C-C441-44F5-8431-192D4060C00B}" name="Població" dataDxfId="146"/>
    <tableColumn id="2" xr3:uid="{E82D8CAC-29EB-4D0E-A59F-D85089226E0A}" name="Gener" dataDxfId="145"/>
    <tableColumn id="3" xr3:uid="{90ADBECF-F446-47B6-BE5C-C515EE420CB0}" name="Febrer" dataDxfId="144"/>
    <tableColumn id="4" xr3:uid="{1BFCB647-4365-4245-8262-700ADBA33C8B}" name="Març" dataDxfId="143"/>
    <tableColumn id="5" xr3:uid="{1D9B3805-087F-4B91-A4D4-076915E37D47}" name="Abril" dataDxfId="142"/>
    <tableColumn id="6" xr3:uid="{CC9973DC-D770-426A-B341-1A261EEF8546}" name="Maig" dataDxfId="141"/>
    <tableColumn id="7" xr3:uid="{0400D052-2190-4F9A-A61F-D896A9BB089D}" name="Juny" dataDxfId="140"/>
    <tableColumn id="8" xr3:uid="{A5AD896D-C80E-4094-9614-9721936F058B}" name="Juliol" dataDxfId="139"/>
    <tableColumn id="9" xr3:uid="{FA3DB990-E747-44BB-96B8-4DE1FFF26F33}" name="Agost" dataDxfId="138"/>
    <tableColumn id="10" xr3:uid="{7A923CF9-6461-4B14-9F6E-F3FA5A28294E}" name="Setembre" dataDxfId="137"/>
    <tableColumn id="11" xr3:uid="{663A3EF0-6A2D-4ACE-AF66-6B025A1B3680}" name="Octubre" dataDxfId="136"/>
    <tableColumn id="12" xr3:uid="{593CDE76-31E7-47ED-B057-8C0A448900FC}" name="Novembre" dataDxfId="135"/>
    <tableColumn id="13" xr3:uid="{68DEE7F9-3BEF-456C-8497-595D73138426}" name="Desembre" dataDxfId="134"/>
    <tableColumn id="14" xr3:uid="{29C035CF-A495-438C-AC2F-BD7237338A75}" name="TOTAL" dataDxfId="133">
      <calculatedColumnFormula>SUM(Tabla27[[#This Row],[Gener]:[Desembre]])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0C3C91D-6855-438F-BE1B-DFCBDF310760}" name="Tabla2510" displayName="Tabla2510" ref="A4:O47" totalsRowShown="0" headerRowDxfId="132" dataDxfId="130" headerRowBorderDxfId="131" tableBorderDxfId="129" totalsRowBorderDxfId="128">
  <sortState xmlns:xlrd2="http://schemas.microsoft.com/office/spreadsheetml/2017/richdata2" ref="A5:O48">
    <sortCondition ref="A5:A48"/>
  </sortState>
  <tableColumns count="15">
    <tableColumn id="15" xr3:uid="{1FBAE85D-AE94-42DC-9BF9-5D3D47CD1C1F}" name="Núm." dataDxfId="127"/>
    <tableColumn id="1" xr3:uid="{89211372-E1AC-4951-B7DB-2BC00F43C3E1}" name="Població" dataDxfId="126"/>
    <tableColumn id="2" xr3:uid="{A9A2F235-8CFA-4549-8D8E-6DBA944F2856}" name="Gener" dataDxfId="125"/>
    <tableColumn id="3" xr3:uid="{DCC2997E-8078-4C2F-9BA9-746D1C6CF730}" name="Febrer" dataDxfId="124"/>
    <tableColumn id="4" xr3:uid="{2D97B691-B87A-405E-830F-959C6D256CBB}" name="Març" dataDxfId="123"/>
    <tableColumn id="5" xr3:uid="{847785EC-057F-4531-82F0-2C613605FFF4}" name="Abril" dataDxfId="122"/>
    <tableColumn id="6" xr3:uid="{EE418470-D984-4998-A308-033218BE531B}" name="Maig" dataDxfId="121"/>
    <tableColumn id="7" xr3:uid="{21E6D360-2F50-483E-B8F5-CEF0ABB88C22}" name="Juny" dataDxfId="120"/>
    <tableColumn id="8" xr3:uid="{C787D5A1-ABFE-4BAB-8E4C-1294F7E47359}" name="Juliol" dataDxfId="119"/>
    <tableColumn id="9" xr3:uid="{F59DD4F0-A564-4BFC-950B-600141DD29B8}" name="Agost" dataDxfId="118"/>
    <tableColumn id="10" xr3:uid="{DF58D245-537C-4F59-941E-99B99A66C82C}" name="Setembre" dataDxfId="117"/>
    <tableColumn id="11" xr3:uid="{B674D7FA-1AED-435D-92BA-CEA328E99118}" name="Octubre" dataDxfId="116"/>
    <tableColumn id="12" xr3:uid="{4C24DD29-350E-4059-AFB5-4B5B77B0EACD}" name="Novembre" dataDxfId="115"/>
    <tableColumn id="13" xr3:uid="{6CF60A03-AFAB-4A86-8A48-7CBB113C9541}" name="Desembre" dataDxfId="114"/>
    <tableColumn id="14" xr3:uid="{5ED4B7E6-903A-45C6-87CF-7716314C177D}" name="TOTAL" dataDxfId="113">
      <calculatedColumnFormula>SUM(Tabla2510[[#This Row],[Gener]:[Desembre]])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3:O46" totalsRowShown="0" headerRowDxfId="112" dataDxfId="111" tableBorderDxfId="110">
  <sortState xmlns:xlrd2="http://schemas.microsoft.com/office/spreadsheetml/2017/richdata2" ref="A5:O48">
    <sortCondition ref="A5:A48"/>
  </sortState>
  <tableColumns count="15">
    <tableColumn id="15" xr3:uid="{00000000-0010-0000-0200-00000F000000}" name="Núm. " dataDxfId="109"/>
    <tableColumn id="1" xr3:uid="{00000000-0010-0000-0200-000001000000}" name="Població" dataDxfId="108"/>
    <tableColumn id="2" xr3:uid="{00000000-0010-0000-0200-000002000000}" name="Gener" dataDxfId="107"/>
    <tableColumn id="3" xr3:uid="{00000000-0010-0000-0200-000003000000}" name="Febrer" dataDxfId="106"/>
    <tableColumn id="4" xr3:uid="{00000000-0010-0000-0200-000004000000}" name="Març" dataDxfId="105"/>
    <tableColumn id="5" xr3:uid="{00000000-0010-0000-0200-000005000000}" name="Abril" dataDxfId="104"/>
    <tableColumn id="6" xr3:uid="{00000000-0010-0000-0200-000006000000}" name="Maig" dataDxfId="103"/>
    <tableColumn id="7" xr3:uid="{00000000-0010-0000-0200-000007000000}" name="Juny" dataDxfId="102"/>
    <tableColumn id="8" xr3:uid="{00000000-0010-0000-0200-000008000000}" name="Juliol" dataDxfId="101"/>
    <tableColumn id="9" xr3:uid="{00000000-0010-0000-0200-000009000000}" name="Agost" dataDxfId="100"/>
    <tableColumn id="10" xr3:uid="{00000000-0010-0000-0200-00000A000000}" name="Setembre" dataDxfId="99"/>
    <tableColumn id="11" xr3:uid="{00000000-0010-0000-0200-00000B000000}" name="Octubre" dataDxfId="98"/>
    <tableColumn id="12" xr3:uid="{00000000-0010-0000-0200-00000C000000}" name="Novembre" dataDxfId="97"/>
    <tableColumn id="13" xr3:uid="{00000000-0010-0000-0200-00000D000000}" name="Desembre" dataDxfId="96"/>
    <tableColumn id="14" xr3:uid="{00000000-0010-0000-0200-00000E000000}" name="TOTAL" dataDxfId="95">
      <calculatedColumnFormula>SUM(Tabla3[[#This Row],[Gener]:[Desembre]])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4:O47" totalsRowShown="0" headerRowDxfId="94" dataDxfId="93" tableBorderDxfId="92">
  <sortState xmlns:xlrd2="http://schemas.microsoft.com/office/spreadsheetml/2017/richdata2" ref="A5:O48">
    <sortCondition ref="A5:A48"/>
  </sortState>
  <tableColumns count="15">
    <tableColumn id="15" xr3:uid="{00000000-0010-0000-0300-00000F000000}" name="Núm." dataDxfId="91"/>
    <tableColumn id="1" xr3:uid="{00000000-0010-0000-0300-000001000000}" name="Població" dataDxfId="90"/>
    <tableColumn id="2" xr3:uid="{00000000-0010-0000-0300-000002000000}" name="Gener" dataDxfId="89"/>
    <tableColumn id="3" xr3:uid="{00000000-0010-0000-0300-000003000000}" name="Febrer" dataDxfId="88"/>
    <tableColumn id="4" xr3:uid="{00000000-0010-0000-0300-000004000000}" name="Març" dataDxfId="87"/>
    <tableColumn id="5" xr3:uid="{00000000-0010-0000-0300-000005000000}" name="Abril" dataDxfId="86"/>
    <tableColumn id="6" xr3:uid="{00000000-0010-0000-0300-000006000000}" name="Maig" dataDxfId="85"/>
    <tableColumn id="7" xr3:uid="{00000000-0010-0000-0300-000007000000}" name="Juny" dataDxfId="84"/>
    <tableColumn id="8" xr3:uid="{00000000-0010-0000-0300-000008000000}" name="Juliol" dataDxfId="83"/>
    <tableColumn id="9" xr3:uid="{00000000-0010-0000-0300-000009000000}" name="Agost" dataDxfId="82"/>
    <tableColumn id="10" xr3:uid="{00000000-0010-0000-0300-00000A000000}" name="Setembre" dataDxfId="81"/>
    <tableColumn id="11" xr3:uid="{00000000-0010-0000-0300-00000B000000}" name="Octubre" dataDxfId="80"/>
    <tableColumn id="12" xr3:uid="{00000000-0010-0000-0300-00000C000000}" name="Novembre" dataDxfId="79"/>
    <tableColumn id="13" xr3:uid="{00000000-0010-0000-0300-00000D000000}" name="Desembre" dataDxfId="78"/>
    <tableColumn id="14" xr3:uid="{00000000-0010-0000-0300-00000E000000}" name="TOTAL" dataDxfId="77">
      <calculatedColumnFormula>SUM(Tabla5[[#This Row],[Gener]:[Desembre]])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a8" displayName="Tabla8" ref="A3:O46" totalsRowShown="0" headerRowDxfId="76" dataDxfId="75" tableBorderDxfId="74">
  <sortState xmlns:xlrd2="http://schemas.microsoft.com/office/spreadsheetml/2017/richdata2" ref="A4:O47">
    <sortCondition ref="A4:A47"/>
  </sortState>
  <tableColumns count="15">
    <tableColumn id="15" xr3:uid="{00000000-0010-0000-0400-00000F000000}" name="Núm." dataDxfId="73"/>
    <tableColumn id="1" xr3:uid="{00000000-0010-0000-0400-000001000000}" name="Població" dataDxfId="72"/>
    <tableColumn id="2" xr3:uid="{00000000-0010-0000-0400-000002000000}" name="Gener" dataDxfId="71"/>
    <tableColumn id="3" xr3:uid="{00000000-0010-0000-0400-000003000000}" name="Febrer" dataDxfId="70"/>
    <tableColumn id="4" xr3:uid="{00000000-0010-0000-0400-000004000000}" name="Març" dataDxfId="69"/>
    <tableColumn id="5" xr3:uid="{00000000-0010-0000-0400-000005000000}" name="Abril" dataDxfId="68"/>
    <tableColumn id="6" xr3:uid="{00000000-0010-0000-0400-000006000000}" name="Maig" dataDxfId="67"/>
    <tableColumn id="7" xr3:uid="{00000000-0010-0000-0400-000007000000}" name="Juny" dataDxfId="66"/>
    <tableColumn id="8" xr3:uid="{00000000-0010-0000-0400-000008000000}" name="Juliol" dataDxfId="65"/>
    <tableColumn id="9" xr3:uid="{00000000-0010-0000-0400-000009000000}" name="Agost" dataDxfId="64"/>
    <tableColumn id="10" xr3:uid="{00000000-0010-0000-0400-00000A000000}" name="Setembre" dataDxfId="63"/>
    <tableColumn id="11" xr3:uid="{00000000-0010-0000-0400-00000B000000}" name="Octubre" dataDxfId="62"/>
    <tableColumn id="12" xr3:uid="{00000000-0010-0000-0400-00000C000000}" name="Novembre" dataDxfId="61"/>
    <tableColumn id="13" xr3:uid="{00000000-0010-0000-0400-00000D000000}" name="Desembre" dataDxfId="60"/>
    <tableColumn id="14" xr3:uid="{00000000-0010-0000-0400-00000E000000}" name="TOTAL" dataDxfId="59">
      <calculatedColumnFormula>SUM(Tabla8[[#This Row],[Gener]:[Desembre]])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la12" displayName="Tabla12" ref="A3:O43" totalsRowShown="0" headerRowDxfId="58" dataDxfId="56" headerRowBorderDxfId="57" tableBorderDxfId="55" totalsRowBorderDxfId="54">
  <sortState xmlns:xlrd2="http://schemas.microsoft.com/office/spreadsheetml/2017/richdata2" ref="A4:O44">
    <sortCondition ref="A4:A44"/>
  </sortState>
  <tableColumns count="15">
    <tableColumn id="15" xr3:uid="{00000000-0010-0000-0500-00000F000000}" name="Núm." dataDxfId="53"/>
    <tableColumn id="1" xr3:uid="{00000000-0010-0000-0500-000001000000}" name="Població" dataDxfId="52"/>
    <tableColumn id="2" xr3:uid="{00000000-0010-0000-0500-000002000000}" name="Gener" dataDxfId="11"/>
    <tableColumn id="3" xr3:uid="{00000000-0010-0000-0500-000003000000}" name="Febrer" dataDxfId="10"/>
    <tableColumn id="4" xr3:uid="{00000000-0010-0000-0500-000004000000}" name="Març" dataDxfId="9"/>
    <tableColumn id="5" xr3:uid="{00000000-0010-0000-0500-000005000000}" name="Abril" dataDxfId="8"/>
    <tableColumn id="6" xr3:uid="{00000000-0010-0000-0500-000006000000}" name="Maig" dataDxfId="7"/>
    <tableColumn id="7" xr3:uid="{00000000-0010-0000-0500-000007000000}" name="Juny" dataDxfId="6"/>
    <tableColumn id="8" xr3:uid="{00000000-0010-0000-0500-000008000000}" name="Juliol" dataDxfId="5"/>
    <tableColumn id="9" xr3:uid="{00000000-0010-0000-0500-000009000000}" name="Agost" dataDxfId="4"/>
    <tableColumn id="10" xr3:uid="{00000000-0010-0000-0500-00000A000000}" name="Setembre" dataDxfId="3"/>
    <tableColumn id="11" xr3:uid="{00000000-0010-0000-0500-00000B000000}" name="Octubre" dataDxfId="2"/>
    <tableColumn id="12" xr3:uid="{00000000-0010-0000-0500-00000C000000}" name="Novembre" dataDxfId="1"/>
    <tableColumn id="13" xr3:uid="{00000000-0010-0000-0500-00000D000000}" name="Desembre" dataDxfId="0"/>
    <tableColumn id="14" xr3:uid="{00000000-0010-0000-0500-00000E000000}" name="TOTAL" dataDxfId="51">
      <calculatedColumnFormula>SUM(Tabla12[[#This Row],[Gener]:[Desembre]])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a911" displayName="Tabla911" ref="A3:O46" totalsRowShown="0" headerRowDxfId="50" dataDxfId="49" tableBorderDxfId="48">
  <sortState xmlns:xlrd2="http://schemas.microsoft.com/office/spreadsheetml/2017/richdata2" ref="A4:O45">
    <sortCondition ref="A4:A45"/>
  </sortState>
  <tableColumns count="15">
    <tableColumn id="15" xr3:uid="{00000000-0010-0000-0600-00000F000000}" name="Núm." dataDxfId="47"/>
    <tableColumn id="1" xr3:uid="{00000000-0010-0000-0600-000001000000}" name="Població" dataDxfId="46"/>
    <tableColumn id="2" xr3:uid="{00000000-0010-0000-0600-000002000000}" name="Gener" dataDxfId="45"/>
    <tableColumn id="3" xr3:uid="{00000000-0010-0000-0600-000003000000}" name="Febrer" dataDxfId="44"/>
    <tableColumn id="4" xr3:uid="{00000000-0010-0000-0600-000004000000}" name="Març" dataDxfId="43"/>
    <tableColumn id="5" xr3:uid="{00000000-0010-0000-0600-000005000000}" name="Abril" dataDxfId="42"/>
    <tableColumn id="6" xr3:uid="{00000000-0010-0000-0600-000006000000}" name="Maig" dataDxfId="41"/>
    <tableColumn id="7" xr3:uid="{00000000-0010-0000-0600-000007000000}" name="Juny" dataDxfId="40"/>
    <tableColumn id="8" xr3:uid="{00000000-0010-0000-0600-000008000000}" name="Juliol" dataDxfId="39"/>
    <tableColumn id="9" xr3:uid="{00000000-0010-0000-0600-000009000000}" name="Agost" dataDxfId="38"/>
    <tableColumn id="10" xr3:uid="{00000000-0010-0000-0600-00000A000000}" name="Setembre" dataDxfId="37"/>
    <tableColumn id="11" xr3:uid="{00000000-0010-0000-0600-00000B000000}" name="Octubre" dataDxfId="36"/>
    <tableColumn id="12" xr3:uid="{00000000-0010-0000-0600-00000C000000}" name="Novembre" dataDxfId="35"/>
    <tableColumn id="13" xr3:uid="{00000000-0010-0000-0600-00000D000000}" name="Desembre" dataDxfId="34"/>
    <tableColumn id="14" xr3:uid="{00000000-0010-0000-0600-00000E000000}" name="TOTAL" dataDxfId="33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a91112" displayName="Tabla91112" ref="A3:O46" totalsRowShown="0" headerRowDxfId="32" dataDxfId="31" tableBorderDxfId="30">
  <sortState xmlns:xlrd2="http://schemas.microsoft.com/office/spreadsheetml/2017/richdata2" ref="A4:O45">
    <sortCondition ref="A4:A45"/>
  </sortState>
  <tableColumns count="15">
    <tableColumn id="15" xr3:uid="{00000000-0010-0000-0700-00000F000000}" name="Núm." dataDxfId="29"/>
    <tableColumn id="1" xr3:uid="{00000000-0010-0000-0700-000001000000}" name="Població" dataDxfId="28"/>
    <tableColumn id="2" xr3:uid="{00000000-0010-0000-0700-000002000000}" name="Gener" dataDxfId="27"/>
    <tableColumn id="3" xr3:uid="{00000000-0010-0000-0700-000003000000}" name="Febrer" dataDxfId="26"/>
    <tableColumn id="4" xr3:uid="{00000000-0010-0000-0700-000004000000}" name="Març" dataDxfId="25"/>
    <tableColumn id="5" xr3:uid="{00000000-0010-0000-0700-000005000000}" name="Abril" dataDxfId="24"/>
    <tableColumn id="6" xr3:uid="{00000000-0010-0000-0700-000006000000}" name="Maig" dataDxfId="23"/>
    <tableColumn id="7" xr3:uid="{00000000-0010-0000-0700-000007000000}" name="Juny" dataDxfId="22"/>
    <tableColumn id="8" xr3:uid="{00000000-0010-0000-0700-000008000000}" name="Juliol" dataDxfId="21"/>
    <tableColumn id="9" xr3:uid="{00000000-0010-0000-0700-000009000000}" name="Agost" dataDxfId="20"/>
    <tableColumn id="10" xr3:uid="{00000000-0010-0000-0700-00000A000000}" name="Setembre" dataDxfId="19"/>
    <tableColumn id="11" xr3:uid="{00000000-0010-0000-0700-00000B000000}" name="Octubre" dataDxfId="18"/>
    <tableColumn id="12" xr3:uid="{00000000-0010-0000-0700-00000C000000}" name="Novembre" dataDxfId="17"/>
    <tableColumn id="13" xr3:uid="{00000000-0010-0000-0700-00000D000000}" name="Desembre" dataDxfId="16"/>
    <tableColumn id="14" xr3:uid="{00000000-0010-0000-0700-00000E000000}" name="TOTAL" dataDxfId="15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workbookViewId="0">
      <selection activeCell="G81" sqref="G81"/>
    </sheetView>
  </sheetViews>
  <sheetFormatPr baseColWidth="10" defaultRowHeight="14.4" x14ac:dyDescent="0.3"/>
  <cols>
    <col min="14" max="14" width="11.5546875" style="205"/>
  </cols>
  <sheetData>
    <row r="1" spans="1:17" ht="15" thickBot="1" x14ac:dyDescent="0.35"/>
    <row r="2" spans="1:17" ht="15" thickBot="1" x14ac:dyDescent="0.35">
      <c r="B2" s="184" t="s">
        <v>26</v>
      </c>
      <c r="C2" s="185" t="s">
        <v>27</v>
      </c>
      <c r="D2" s="185" t="s">
        <v>28</v>
      </c>
      <c r="E2" s="185" t="s">
        <v>29</v>
      </c>
      <c r="F2" s="185" t="s">
        <v>30</v>
      </c>
      <c r="G2" s="185" t="s">
        <v>31</v>
      </c>
      <c r="H2" s="185" t="s">
        <v>32</v>
      </c>
      <c r="I2" s="185" t="s">
        <v>33</v>
      </c>
      <c r="J2" s="189" t="s">
        <v>34</v>
      </c>
      <c r="K2" s="193" t="s">
        <v>35</v>
      </c>
      <c r="L2" s="193" t="s">
        <v>36</v>
      </c>
      <c r="M2" s="193" t="s">
        <v>37</v>
      </c>
    </row>
    <row r="3" spans="1:17" x14ac:dyDescent="0.3">
      <c r="A3" s="181" t="s">
        <v>61</v>
      </c>
    </row>
    <row r="4" spans="1:17" x14ac:dyDescent="0.3">
      <c r="A4" s="181">
        <v>2017</v>
      </c>
      <c r="B4" s="182">
        <v>412581.04000000004</v>
      </c>
      <c r="C4" s="183">
        <v>352130.01999999996</v>
      </c>
      <c r="D4" s="183">
        <v>405029.97000000009</v>
      </c>
      <c r="E4" s="183">
        <v>366729.58000000007</v>
      </c>
      <c r="F4" s="183">
        <v>419681.99999999988</v>
      </c>
      <c r="G4" s="183">
        <v>448799.34</v>
      </c>
      <c r="H4" s="183">
        <v>442599.29000000004</v>
      </c>
      <c r="I4" s="183">
        <v>414289.86</v>
      </c>
      <c r="J4" s="183">
        <v>439880.02</v>
      </c>
      <c r="K4" s="183">
        <v>419789.97</v>
      </c>
      <c r="L4" s="183">
        <v>388939.98999999987</v>
      </c>
      <c r="M4" s="183">
        <v>443458.97999999986</v>
      </c>
      <c r="N4" s="206">
        <f t="shared" ref="N4:N11" si="0">SUM(B4:M4)</f>
        <v>4953910.0599999996</v>
      </c>
      <c r="P4" s="190"/>
      <c r="Q4" s="190"/>
    </row>
    <row r="5" spans="1:17" x14ac:dyDescent="0.3">
      <c r="A5" s="181">
        <v>2018</v>
      </c>
      <c r="B5" s="200">
        <v>500479.45999999996</v>
      </c>
      <c r="C5" s="201">
        <v>375879.99999999988</v>
      </c>
      <c r="D5" s="201">
        <v>468981.76999999996</v>
      </c>
      <c r="E5" s="201">
        <v>450069.97999999986</v>
      </c>
      <c r="F5" s="201">
        <v>496034.98999999993</v>
      </c>
      <c r="G5" s="201">
        <v>504269.98999999987</v>
      </c>
      <c r="H5" s="201">
        <v>547712.77999999991</v>
      </c>
      <c r="I5" s="201">
        <v>491770.99000000005</v>
      </c>
      <c r="J5" s="201">
        <v>514509.97000000003</v>
      </c>
      <c r="K5" s="201">
        <v>559220</v>
      </c>
      <c r="L5" s="201">
        <v>536139.99</v>
      </c>
      <c r="M5" s="201">
        <v>572149.94000000018</v>
      </c>
      <c r="N5" s="207">
        <f t="shared" si="0"/>
        <v>6017219.8599999994</v>
      </c>
      <c r="P5" s="2"/>
    </row>
    <row r="6" spans="1:17" x14ac:dyDescent="0.3">
      <c r="A6" s="181">
        <v>2019</v>
      </c>
      <c r="B6" s="200">
        <v>566700.01</v>
      </c>
      <c r="C6" s="201">
        <v>459989.99999999994</v>
      </c>
      <c r="D6" s="201">
        <v>514580</v>
      </c>
      <c r="E6" s="201">
        <v>552220</v>
      </c>
      <c r="F6" s="201">
        <v>611979.99000000022</v>
      </c>
      <c r="G6" s="201">
        <v>580150.01</v>
      </c>
      <c r="H6" s="201">
        <v>684485.96</v>
      </c>
      <c r="I6" s="201">
        <v>573520.01</v>
      </c>
      <c r="J6" s="201">
        <v>641150</v>
      </c>
      <c r="K6" s="201">
        <v>678140.00999999978</v>
      </c>
      <c r="L6" s="201">
        <v>630520.00999999978</v>
      </c>
      <c r="M6" s="201">
        <v>757479.56999999983</v>
      </c>
      <c r="N6" s="207">
        <f t="shared" si="0"/>
        <v>7250915.5699999984</v>
      </c>
      <c r="P6" s="2"/>
    </row>
    <row r="7" spans="1:17" x14ac:dyDescent="0.3">
      <c r="A7" s="181">
        <v>2020</v>
      </c>
      <c r="B7" s="200">
        <v>773935.99999999977</v>
      </c>
      <c r="C7" s="200">
        <v>638270.26</v>
      </c>
      <c r="D7" s="200">
        <v>653740.02000000014</v>
      </c>
      <c r="E7" s="200">
        <v>654640</v>
      </c>
      <c r="F7" s="200">
        <v>649250.00999999989</v>
      </c>
      <c r="G7" s="200">
        <v>740840</v>
      </c>
      <c r="H7" s="200">
        <v>744250.05</v>
      </c>
      <c r="I7" s="200">
        <v>601062.01</v>
      </c>
      <c r="J7" s="200">
        <v>720299.9600000002</v>
      </c>
      <c r="K7" s="200">
        <v>699000.01999999979</v>
      </c>
      <c r="L7" s="200">
        <v>671759.98999999976</v>
      </c>
      <c r="M7" s="200">
        <v>825045.96999999986</v>
      </c>
      <c r="N7" s="207">
        <f t="shared" si="0"/>
        <v>8372094.2899999982</v>
      </c>
      <c r="P7" s="2"/>
    </row>
    <row r="8" spans="1:17" x14ac:dyDescent="0.3">
      <c r="A8" s="181">
        <v>2021</v>
      </c>
      <c r="B8" s="241">
        <v>703699.99999999988</v>
      </c>
      <c r="C8" s="241">
        <v>640039.99</v>
      </c>
      <c r="D8" s="241">
        <v>685150.00000000012</v>
      </c>
      <c r="E8" s="241">
        <v>642322</v>
      </c>
      <c r="F8" s="241">
        <v>651640.98</v>
      </c>
      <c r="G8" s="241">
        <v>704409.97000000009</v>
      </c>
      <c r="H8" s="241">
        <v>707238.97999999986</v>
      </c>
      <c r="I8" s="241">
        <v>605390.02</v>
      </c>
      <c r="J8" s="241">
        <v>677644.00999999989</v>
      </c>
      <c r="K8" s="241">
        <v>661403.98999999987</v>
      </c>
      <c r="L8" s="241">
        <v>661299.51000000013</v>
      </c>
      <c r="M8" s="241">
        <v>750063</v>
      </c>
      <c r="N8" s="207">
        <f t="shared" si="0"/>
        <v>8090302.4499999993</v>
      </c>
      <c r="P8" s="2"/>
    </row>
    <row r="9" spans="1:17" x14ac:dyDescent="0.3">
      <c r="A9" s="181">
        <v>2022</v>
      </c>
      <c r="B9" s="200">
        <v>692718</v>
      </c>
      <c r="C9" s="200">
        <v>583299</v>
      </c>
      <c r="D9" s="200">
        <v>664077</v>
      </c>
      <c r="E9" s="200">
        <v>626218.79826231126</v>
      </c>
      <c r="F9" s="200">
        <v>619839.82235711406</v>
      </c>
      <c r="G9" s="200">
        <v>620459.99999999988</v>
      </c>
      <c r="H9" s="200">
        <v>647559.99999999988</v>
      </c>
      <c r="I9" s="200">
        <v>604291.33333333337</v>
      </c>
      <c r="J9" s="200">
        <v>643413.55072020006</v>
      </c>
      <c r="K9" s="200">
        <v>633871.08533582208</v>
      </c>
      <c r="L9" s="200">
        <v>643234.85835531005</v>
      </c>
      <c r="M9" s="200">
        <v>760119.77098829392</v>
      </c>
      <c r="N9" s="207">
        <f t="shared" si="0"/>
        <v>7739103.2193523832</v>
      </c>
      <c r="P9" s="2"/>
    </row>
    <row r="10" spans="1:17" x14ac:dyDescent="0.3">
      <c r="A10" s="181">
        <v>2023</v>
      </c>
      <c r="B10" s="200">
        <v>718429.99999999988</v>
      </c>
      <c r="C10" s="200">
        <v>593970.1</v>
      </c>
      <c r="D10" s="200">
        <v>630909.99999999988</v>
      </c>
      <c r="E10" s="200">
        <v>600789.97692234966</v>
      </c>
      <c r="F10" s="200">
        <v>726879.99999999988</v>
      </c>
      <c r="G10" s="200">
        <v>739500.00000000047</v>
      </c>
      <c r="H10" s="200">
        <v>736169.99999999977</v>
      </c>
      <c r="I10" s="200">
        <v>635057.00000000023</v>
      </c>
      <c r="J10" s="200">
        <v>715040.00000000035</v>
      </c>
      <c r="K10" s="200">
        <v>670180.0000000007</v>
      </c>
      <c r="L10" s="200">
        <v>641490.00000000023</v>
      </c>
      <c r="M10" s="200">
        <v>741639.54999999993</v>
      </c>
      <c r="N10" s="207">
        <f t="shared" si="0"/>
        <v>8150056.6269223504</v>
      </c>
      <c r="P10" s="2"/>
    </row>
    <row r="11" spans="1:17" x14ac:dyDescent="0.3">
      <c r="A11" s="181">
        <v>2024</v>
      </c>
      <c r="B11" s="200">
        <f>'PAPER I CARTRÓ'!C45+'PAPER CARTRÓ COMERCIAL '!C45</f>
        <v>746470.1086399951</v>
      </c>
      <c r="C11" s="200">
        <f>'PAPER I CARTRÓ'!D45+'PAPER CARTRÓ COMERCIAL '!D45</f>
        <v>636617.99999999988</v>
      </c>
      <c r="D11" s="200">
        <f>'PAPER I CARTRÓ'!E45+'PAPER CARTRÓ COMERCIAL '!E45</f>
        <v>688397.46511627897</v>
      </c>
      <c r="E11" s="200">
        <f>'PAPER I CARTRÓ'!F45+'PAPER CARTRÓ COMERCIAL '!F45</f>
        <v>699380.99999999988</v>
      </c>
      <c r="F11" s="200">
        <f>'PAPER I CARTRÓ'!G45+'PAPER CARTRÓ COMERCIAL '!G45</f>
        <v>754116.36842105258</v>
      </c>
      <c r="G11" s="200">
        <f>'PAPER I CARTRÓ'!H45+'PAPER CARTRÓ COMERCIAL '!H45</f>
        <v>743911.00000000012</v>
      </c>
      <c r="H11" s="200">
        <f>'PAPER I CARTRÓ'!I45+'PAPER CARTRÓ COMERCIAL '!I45</f>
        <v>800416.25098396058</v>
      </c>
      <c r="I11" s="200">
        <f>'PAPER I CARTRÓ'!J45+'PAPER CARTRÓ COMERCIAL '!J45</f>
        <v>643382.48368914879</v>
      </c>
      <c r="J11" s="200">
        <f>'PAPER I CARTRÓ'!K45+'PAPER CARTRÓ COMERCIAL '!K45</f>
        <v>758061.97827265051</v>
      </c>
      <c r="K11" s="200">
        <f>'PAPER I CARTRÓ'!L45+'PAPER CARTRÓ COMERCIAL '!L45</f>
        <v>780821.55339153833</v>
      </c>
      <c r="L11" s="200">
        <f>'PAPER I CARTRÓ'!M45+'PAPER CARTRÓ COMERCIAL '!M45</f>
        <v>738792.79926065472</v>
      </c>
      <c r="M11" s="200">
        <f>'PAPER I CARTRÓ'!N45+'PAPER CARTRÓ COMERCIAL '!N45</f>
        <v>829904.39963022468</v>
      </c>
      <c r="N11" s="207">
        <f t="shared" si="0"/>
        <v>8820273.407405505</v>
      </c>
      <c r="P11" s="2"/>
    </row>
    <row r="12" spans="1:17" x14ac:dyDescent="0.3">
      <c r="A12" s="210" t="s">
        <v>80</v>
      </c>
      <c r="B12" s="204">
        <f>(B11/B10)-1</f>
        <v>3.9029701766345015E-2</v>
      </c>
      <c r="C12" s="204">
        <f t="shared" ref="C12:N12" si="1">(C11/C10)-1</f>
        <v>7.1801425694660193E-2</v>
      </c>
      <c r="D12" s="204">
        <f t="shared" si="1"/>
        <v>9.1118329264521236E-2</v>
      </c>
      <c r="E12" s="204">
        <f t="shared" si="1"/>
        <v>0.16410231006632259</v>
      </c>
      <c r="F12" s="204">
        <f t="shared" si="1"/>
        <v>3.7470240508822306E-2</v>
      </c>
      <c r="G12" s="204">
        <f t="shared" si="1"/>
        <v>5.9648411088568665E-3</v>
      </c>
      <c r="H12" s="204">
        <f t="shared" si="1"/>
        <v>8.7270944189468125E-2</v>
      </c>
      <c r="I12" s="204">
        <f t="shared" si="1"/>
        <v>1.3109821148571843E-2</v>
      </c>
      <c r="J12" s="204">
        <f t="shared" si="1"/>
        <v>6.016723298367932E-2</v>
      </c>
      <c r="K12" s="204">
        <f t="shared" si="1"/>
        <v>0.16509229369950984</v>
      </c>
      <c r="L12" s="204">
        <f t="shared" si="1"/>
        <v>0.1516824880522758</v>
      </c>
      <c r="M12" s="204">
        <f>(M11/M10)-1</f>
        <v>0.11901313735253849</v>
      </c>
      <c r="N12" s="204">
        <f t="shared" si="1"/>
        <v>8.2234616415940653E-2</v>
      </c>
    </row>
    <row r="13" spans="1:17" x14ac:dyDescent="0.3">
      <c r="A13" s="181" t="s">
        <v>62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7" x14ac:dyDescent="0.3">
      <c r="A14" s="181">
        <v>2017</v>
      </c>
      <c r="B14" s="191">
        <v>442484.61</v>
      </c>
      <c r="C14" s="192">
        <v>408539.2300000001</v>
      </c>
      <c r="D14" s="192">
        <v>473297.3000000001</v>
      </c>
      <c r="E14" s="192">
        <v>427112.19000000006</v>
      </c>
      <c r="F14" s="192">
        <v>484674.06999999995</v>
      </c>
      <c r="G14" s="192">
        <v>496882.84999999986</v>
      </c>
      <c r="H14" s="192">
        <v>486041.59</v>
      </c>
      <c r="I14" s="192">
        <v>460645.75999999995</v>
      </c>
      <c r="J14" s="192">
        <v>466163.29000000015</v>
      </c>
      <c r="K14" s="192">
        <v>478831.70999999996</v>
      </c>
      <c r="L14" s="192">
        <v>453783.78000000014</v>
      </c>
      <c r="M14" s="192">
        <v>471062.99477128073</v>
      </c>
      <c r="N14" s="208">
        <f t="shared" ref="N14:N21" si="2">SUM(B14:M14)</f>
        <v>5549519.3747712802</v>
      </c>
    </row>
    <row r="15" spans="1:17" x14ac:dyDescent="0.3">
      <c r="A15" s="181">
        <v>2018</v>
      </c>
      <c r="B15" s="191">
        <v>490334.8000000001</v>
      </c>
      <c r="C15" s="192">
        <v>419753.68000000011</v>
      </c>
      <c r="D15" s="192">
        <v>492199.96000000008</v>
      </c>
      <c r="E15" s="192">
        <v>476328.37999999995</v>
      </c>
      <c r="F15" s="192">
        <v>503947.99000000005</v>
      </c>
      <c r="G15" s="192">
        <v>490284.34899999999</v>
      </c>
      <c r="H15" s="192">
        <v>518693.8</v>
      </c>
      <c r="I15" s="192">
        <v>492693.88</v>
      </c>
      <c r="J15" s="192">
        <v>471178.86000000016</v>
      </c>
      <c r="K15" s="192">
        <v>528320.63</v>
      </c>
      <c r="L15" s="192">
        <v>514824.2977639751</v>
      </c>
      <c r="M15" s="192">
        <v>500768.80999999994</v>
      </c>
      <c r="N15" s="208">
        <f t="shared" si="2"/>
        <v>5899329.4367639748</v>
      </c>
    </row>
    <row r="16" spans="1:17" x14ac:dyDescent="0.3">
      <c r="A16" s="181">
        <v>2019</v>
      </c>
      <c r="B16" s="200">
        <v>500959.74000000005</v>
      </c>
      <c r="C16" s="201">
        <v>452922.39999999997</v>
      </c>
      <c r="D16" s="201">
        <v>504646.89</v>
      </c>
      <c r="E16" s="201">
        <v>517907.69</v>
      </c>
      <c r="F16" s="201">
        <v>546834.56999999995</v>
      </c>
      <c r="G16" s="201">
        <v>518689.01999999996</v>
      </c>
      <c r="H16" s="201">
        <v>594798.66</v>
      </c>
      <c r="I16" s="201">
        <v>527980.15999999992</v>
      </c>
      <c r="J16" s="201">
        <v>554666.4099999998</v>
      </c>
      <c r="K16" s="201">
        <v>558195.24999999988</v>
      </c>
      <c r="L16" s="201">
        <v>534002.38800000004</v>
      </c>
      <c r="M16" s="201">
        <v>585273.22</v>
      </c>
      <c r="N16" s="207">
        <f t="shared" si="2"/>
        <v>6396876.398</v>
      </c>
    </row>
    <row r="17" spans="1:14" x14ac:dyDescent="0.3">
      <c r="A17" s="181">
        <v>2020</v>
      </c>
      <c r="B17" s="200">
        <v>597449.85999999987</v>
      </c>
      <c r="C17" s="200">
        <v>526267.39999999991</v>
      </c>
      <c r="D17" s="200">
        <v>599738.1399999999</v>
      </c>
      <c r="E17" s="200">
        <v>634469.56000000006</v>
      </c>
      <c r="F17" s="200">
        <v>632673.99999999988</v>
      </c>
      <c r="G17" s="200">
        <v>666724.91999999981</v>
      </c>
      <c r="H17" s="200">
        <v>647125.47000000009</v>
      </c>
      <c r="I17" s="200">
        <v>582707.69000000006</v>
      </c>
      <c r="J17" s="200">
        <v>607231.66999999993</v>
      </c>
      <c r="K17" s="200">
        <v>629693.60999999987</v>
      </c>
      <c r="L17" s="200">
        <v>620253.68000000017</v>
      </c>
      <c r="M17" s="200">
        <v>658440.01</v>
      </c>
      <c r="N17" s="207">
        <f t="shared" si="2"/>
        <v>7402776.0099999998</v>
      </c>
    </row>
    <row r="18" spans="1:14" x14ac:dyDescent="0.3">
      <c r="A18" s="181">
        <v>2021</v>
      </c>
      <c r="B18" s="200">
        <v>609328.2300000001</v>
      </c>
      <c r="C18" s="200">
        <v>571196.77999999991</v>
      </c>
      <c r="D18" s="200">
        <v>651751.22</v>
      </c>
      <c r="E18" s="200">
        <v>635148.75999999989</v>
      </c>
      <c r="F18" s="200">
        <v>641992.59999999986</v>
      </c>
      <c r="G18" s="200">
        <v>650793.76</v>
      </c>
      <c r="H18" s="200">
        <v>659463.04</v>
      </c>
      <c r="I18" s="200">
        <v>606557.29999999993</v>
      </c>
      <c r="J18" s="200">
        <v>636501.04999999981</v>
      </c>
      <c r="K18" s="200">
        <v>622553.81000000006</v>
      </c>
      <c r="L18" s="200">
        <v>645245.97552538966</v>
      </c>
      <c r="M18" s="200">
        <v>630556</v>
      </c>
      <c r="N18" s="207">
        <f t="shared" si="2"/>
        <v>7561088.5255253883</v>
      </c>
    </row>
    <row r="19" spans="1:14" x14ac:dyDescent="0.3">
      <c r="A19" s="181">
        <v>2022</v>
      </c>
      <c r="B19" s="200">
        <v>629807</v>
      </c>
      <c r="C19" s="200">
        <v>560436</v>
      </c>
      <c r="D19" s="200">
        <v>654482</v>
      </c>
      <c r="E19" s="200">
        <v>637313.08744638693</v>
      </c>
      <c r="F19" s="200">
        <v>644043.9315793853</v>
      </c>
      <c r="G19" s="200">
        <v>627490.83275663399</v>
      </c>
      <c r="H19" s="200">
        <v>645919.95862308715</v>
      </c>
      <c r="I19" s="200">
        <v>659514.58057588479</v>
      </c>
      <c r="J19" s="200">
        <v>655967.48529900005</v>
      </c>
      <c r="K19" s="200">
        <v>651322.89905257395</v>
      </c>
      <c r="L19" s="200">
        <v>625152.63317861862</v>
      </c>
      <c r="M19" s="200">
        <v>664031.82555771177</v>
      </c>
      <c r="N19" s="207">
        <f t="shared" si="2"/>
        <v>7655482.2340692831</v>
      </c>
    </row>
    <row r="20" spans="1:14" x14ac:dyDescent="0.3">
      <c r="A20" s="181">
        <v>2023</v>
      </c>
      <c r="B20" s="200">
        <v>655274.2028966645</v>
      </c>
      <c r="C20" s="200">
        <v>598675.05511174211</v>
      </c>
      <c r="D20" s="200">
        <v>663175.20431782969</v>
      </c>
      <c r="E20" s="200">
        <v>608995.53349061077</v>
      </c>
      <c r="F20" s="200">
        <v>720140.57160602219</v>
      </c>
      <c r="G20" s="200">
        <v>710283.1237668728</v>
      </c>
      <c r="H20" s="200">
        <v>696998.27197289979</v>
      </c>
      <c r="I20" s="200">
        <v>640008.42388635746</v>
      </c>
      <c r="J20" s="200">
        <v>664004.96695281565</v>
      </c>
      <c r="K20" s="200">
        <v>682548.39686285856</v>
      </c>
      <c r="L20" s="200">
        <v>635076.12994637538</v>
      </c>
      <c r="M20" s="200">
        <v>660102.19000000006</v>
      </c>
      <c r="N20" s="207">
        <f t="shared" si="2"/>
        <v>7935282.07081105</v>
      </c>
    </row>
    <row r="21" spans="1:14" x14ac:dyDescent="0.3">
      <c r="A21" s="181">
        <v>2024</v>
      </c>
      <c r="B21" s="200">
        <f>ENVASOS!C44</f>
        <v>685106.39730639732</v>
      </c>
      <c r="C21" s="200">
        <f>ENVASOS!D44</f>
        <v>621314.52353358699</v>
      </c>
      <c r="D21" s="200">
        <f>ENVASOS!E44</f>
        <v>698245.02209960052</v>
      </c>
      <c r="E21" s="200">
        <f>ENVASOS!F44</f>
        <v>724985.69</v>
      </c>
      <c r="F21" s="200">
        <f>ENVASOS!G44</f>
        <v>749716.13449235039</v>
      </c>
      <c r="G21" s="200">
        <f>ENVASOS!H44</f>
        <v>716786.10365494818</v>
      </c>
      <c r="H21" s="200">
        <f>ENVASOS!I44</f>
        <v>793394.78059458116</v>
      </c>
      <c r="I21" s="200">
        <f>ENVASOS!J44</f>
        <v>714523.46364986524</v>
      </c>
      <c r="J21" s="200">
        <f>ENVASOS!K44</f>
        <v>758771.37870971335</v>
      </c>
      <c r="K21" s="200">
        <f>ENVASOS!L44</f>
        <v>772266.07686341775</v>
      </c>
      <c r="L21" s="200">
        <f>ENVASOS!M44</f>
        <v>737930.49900871539</v>
      </c>
      <c r="M21" s="200">
        <f>ENVASOS!N44</f>
        <v>781853.28679390554</v>
      </c>
      <c r="N21" s="207">
        <f t="shared" si="2"/>
        <v>8754893.3567070812</v>
      </c>
    </row>
    <row r="22" spans="1:14" x14ac:dyDescent="0.3">
      <c r="A22" s="210" t="s">
        <v>80</v>
      </c>
      <c r="B22" s="204">
        <f>(B21/B20)-1</f>
        <v>4.5526276294501455E-2</v>
      </c>
      <c r="C22" s="204">
        <f t="shared" ref="C22:N22" si="3">(C21/C20)-1</f>
        <v>3.7815954128269436E-2</v>
      </c>
      <c r="D22" s="204">
        <f t="shared" si="3"/>
        <v>5.2881678255514819E-2</v>
      </c>
      <c r="E22" s="204">
        <f t="shared" si="3"/>
        <v>0.19046142398543142</v>
      </c>
      <c r="F22" s="204">
        <f t="shared" si="3"/>
        <v>4.1069152402245956E-2</v>
      </c>
      <c r="G22" s="204">
        <f t="shared" si="3"/>
        <v>9.1554757116962815E-3</v>
      </c>
      <c r="H22" s="204">
        <f t="shared" si="3"/>
        <v>0.13830236386214367</v>
      </c>
      <c r="I22" s="204">
        <f t="shared" si="3"/>
        <v>0.11642821716474616</v>
      </c>
      <c r="J22" s="204">
        <f t="shared" si="3"/>
        <v>0.14271943204248916</v>
      </c>
      <c r="K22" s="204">
        <f t="shared" si="3"/>
        <v>0.13144515526359934</v>
      </c>
      <c r="L22" s="204">
        <f t="shared" si="3"/>
        <v>0.16195596750113217</v>
      </c>
      <c r="M22" s="204">
        <f t="shared" si="3"/>
        <v>0.18444280088497433</v>
      </c>
      <c r="N22" s="204">
        <f t="shared" si="3"/>
        <v>0.10328697563390588</v>
      </c>
    </row>
    <row r="23" spans="1:14" x14ac:dyDescent="0.3">
      <c r="A23" s="181" t="s">
        <v>63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4" x14ac:dyDescent="0.3">
      <c r="A24" s="181">
        <v>2017</v>
      </c>
      <c r="B24" s="191">
        <v>559580.07000000018</v>
      </c>
      <c r="C24" s="192">
        <v>451688.20999999996</v>
      </c>
      <c r="D24" s="192">
        <v>414615.52200000006</v>
      </c>
      <c r="E24" s="192">
        <v>389566.02999999997</v>
      </c>
      <c r="F24" s="192">
        <v>504903.06000000006</v>
      </c>
      <c r="G24" s="192">
        <v>470333.39000000007</v>
      </c>
      <c r="H24" s="192">
        <v>434660.91999999987</v>
      </c>
      <c r="I24" s="192">
        <v>455474.08999999997</v>
      </c>
      <c r="J24" s="192">
        <v>503550.18000000005</v>
      </c>
      <c r="K24" s="192">
        <v>472635.17</v>
      </c>
      <c r="L24" s="192">
        <v>439065.18999999994</v>
      </c>
      <c r="M24" s="192">
        <v>390351.32000000007</v>
      </c>
      <c r="N24" s="208">
        <f t="shared" ref="N24:N31" si="4">SUM(B24:M24)</f>
        <v>5486423.1520000007</v>
      </c>
    </row>
    <row r="25" spans="1:14" x14ac:dyDescent="0.3">
      <c r="A25" s="181">
        <v>2018</v>
      </c>
      <c r="B25" s="191">
        <v>659059.44000000006</v>
      </c>
      <c r="C25" s="192">
        <v>360096.88999999996</v>
      </c>
      <c r="D25" s="192">
        <v>445531.60999999993</v>
      </c>
      <c r="E25" s="192">
        <v>458265.36999999988</v>
      </c>
      <c r="F25" s="192">
        <v>437164.23</v>
      </c>
      <c r="G25" s="192">
        <v>441603.5799999999</v>
      </c>
      <c r="H25" s="192">
        <v>490222.70000000007</v>
      </c>
      <c r="I25" s="192">
        <v>525738.71000000008</v>
      </c>
      <c r="J25" s="192">
        <v>426785.34</v>
      </c>
      <c r="K25" s="192">
        <v>450930.77999999997</v>
      </c>
      <c r="L25" s="192">
        <v>421719.77</v>
      </c>
      <c r="M25" s="192">
        <v>489827.61</v>
      </c>
      <c r="N25" s="208">
        <f t="shared" si="4"/>
        <v>5606946.0300000003</v>
      </c>
    </row>
    <row r="26" spans="1:14" x14ac:dyDescent="0.3">
      <c r="A26" s="181">
        <v>2019</v>
      </c>
      <c r="B26" s="191">
        <v>607847.87</v>
      </c>
      <c r="C26" s="192">
        <v>425601.02</v>
      </c>
      <c r="D26" s="192">
        <v>418578.74999999994</v>
      </c>
      <c r="E26" s="192">
        <v>457886.35999999993</v>
      </c>
      <c r="F26" s="192">
        <v>470117.76</v>
      </c>
      <c r="G26" s="192">
        <v>407979.97000000003</v>
      </c>
      <c r="H26" s="192">
        <v>541176.39999999979</v>
      </c>
      <c r="I26" s="192">
        <v>453390.63</v>
      </c>
      <c r="J26" s="192">
        <v>536190.59999999986</v>
      </c>
      <c r="K26" s="192">
        <v>536795.06000000006</v>
      </c>
      <c r="L26" s="192">
        <v>415500.81999999995</v>
      </c>
      <c r="M26" s="192">
        <v>524502.13</v>
      </c>
      <c r="N26" s="208">
        <f t="shared" si="4"/>
        <v>5795567.3700000001</v>
      </c>
    </row>
    <row r="27" spans="1:14" x14ac:dyDescent="0.3">
      <c r="A27" s="181">
        <v>2020</v>
      </c>
      <c r="B27" s="200">
        <v>715158.38000000012</v>
      </c>
      <c r="C27" s="200">
        <v>444419.8600000001</v>
      </c>
      <c r="D27" s="200">
        <v>553002.98999999976</v>
      </c>
      <c r="E27" s="200">
        <v>509959.11999999994</v>
      </c>
      <c r="F27" s="200">
        <v>462970.54000000004</v>
      </c>
      <c r="G27" s="200">
        <v>606082.45000000007</v>
      </c>
      <c r="H27" s="200">
        <v>665232.35</v>
      </c>
      <c r="I27" s="200">
        <v>542675.20000000019</v>
      </c>
      <c r="J27" s="200">
        <v>548264.05999999982</v>
      </c>
      <c r="K27" s="200">
        <v>480047.67999999988</v>
      </c>
      <c r="L27" s="200">
        <v>512420.74999999994</v>
      </c>
      <c r="M27" s="200">
        <v>613171.46000000031</v>
      </c>
      <c r="N27" s="207">
        <f t="shared" si="4"/>
        <v>6653404.8399999999</v>
      </c>
    </row>
    <row r="28" spans="1:14" x14ac:dyDescent="0.3">
      <c r="A28" s="181">
        <v>2021</v>
      </c>
      <c r="B28" s="200">
        <v>624320.56999999995</v>
      </c>
      <c r="C28" s="200">
        <v>457183.09</v>
      </c>
      <c r="D28" s="200">
        <v>545729.31000000006</v>
      </c>
      <c r="E28" s="200">
        <v>621077.87000000011</v>
      </c>
      <c r="F28" s="200">
        <v>451311.60000000015</v>
      </c>
      <c r="G28" s="200">
        <v>537072.03999999992</v>
      </c>
      <c r="H28" s="200">
        <v>597192.22999999986</v>
      </c>
      <c r="I28" s="200">
        <v>562194.68999999971</v>
      </c>
      <c r="J28" s="200">
        <v>586630</v>
      </c>
      <c r="K28" s="200">
        <v>509111.1700000001</v>
      </c>
      <c r="L28" s="200">
        <v>550437.83000000007</v>
      </c>
      <c r="M28" s="200">
        <v>555604</v>
      </c>
      <c r="N28" s="207">
        <f t="shared" si="4"/>
        <v>6597864.3999999994</v>
      </c>
    </row>
    <row r="29" spans="1:14" x14ac:dyDescent="0.3">
      <c r="A29" s="181">
        <v>2022</v>
      </c>
      <c r="B29" s="200">
        <v>604860.50000000012</v>
      </c>
      <c r="C29" s="200">
        <v>550327.78</v>
      </c>
      <c r="D29" s="200">
        <v>533936</v>
      </c>
      <c r="E29" s="200">
        <v>543358.2420543601</v>
      </c>
      <c r="F29" s="200">
        <v>485655.20820712444</v>
      </c>
      <c r="G29" s="200">
        <v>441517.64051646437</v>
      </c>
      <c r="H29" s="200">
        <v>671025.04358692328</v>
      </c>
      <c r="I29" s="200">
        <v>480146.19561354653</v>
      </c>
      <c r="J29" s="200">
        <v>600221.14553400013</v>
      </c>
      <c r="K29" s="200">
        <v>502126.96824497601</v>
      </c>
      <c r="L29" s="200">
        <v>509309.18559286528</v>
      </c>
      <c r="M29" s="200">
        <v>515359.68922459369</v>
      </c>
      <c r="N29" s="207">
        <f t="shared" si="4"/>
        <v>6437843.5985748544</v>
      </c>
    </row>
    <row r="30" spans="1:14" x14ac:dyDescent="0.3">
      <c r="A30" s="181">
        <v>2023</v>
      </c>
      <c r="B30" s="241">
        <v>660164.27456249716</v>
      </c>
      <c r="C30" s="241">
        <v>468502.39923671843</v>
      </c>
      <c r="D30" s="241">
        <v>539710.42572420649</v>
      </c>
      <c r="E30" s="241">
        <v>456908.05</v>
      </c>
      <c r="F30" s="241">
        <v>550602.02615436714</v>
      </c>
      <c r="G30" s="241">
        <v>529734.22216054169</v>
      </c>
      <c r="H30" s="241">
        <v>574443.75942193076</v>
      </c>
      <c r="I30" s="241">
        <v>537486.32345842698</v>
      </c>
      <c r="J30" s="241">
        <v>537319.41255659738</v>
      </c>
      <c r="K30" s="241">
        <v>498667.93012048106</v>
      </c>
      <c r="L30" s="241">
        <v>488363.64979871042</v>
      </c>
      <c r="M30" s="241">
        <v>481106.44545954227</v>
      </c>
      <c r="N30" s="207">
        <f t="shared" si="4"/>
        <v>6323008.918654019</v>
      </c>
    </row>
    <row r="31" spans="1:14" x14ac:dyDescent="0.3">
      <c r="A31" s="181">
        <v>2024</v>
      </c>
      <c r="B31" s="241">
        <f>VIDRE!C45</f>
        <v>685699</v>
      </c>
      <c r="C31" s="241">
        <f>VIDRE!D45</f>
        <v>503528.74415745976</v>
      </c>
      <c r="D31" s="241">
        <f>VIDRE!E45</f>
        <v>483828.87714804255</v>
      </c>
      <c r="E31" s="241">
        <f>VIDRE!F45</f>
        <v>492050.7024140181</v>
      </c>
      <c r="F31" s="241">
        <f>VIDRE!G45</f>
        <v>596226.00593199686</v>
      </c>
      <c r="G31" s="241">
        <f>VIDRE!H45</f>
        <v>422817.35371711</v>
      </c>
      <c r="H31" s="241">
        <f>VIDRE!I45</f>
        <v>627074.8100869857</v>
      </c>
      <c r="I31" s="241">
        <f>VIDRE!J45</f>
        <v>529793.34749208495</v>
      </c>
      <c r="J31" s="241">
        <f>VIDRE!K45</f>
        <v>518607.3829314856</v>
      </c>
      <c r="K31" s="241">
        <f>VIDRE!L45</f>
        <v>521290.07459523674</v>
      </c>
      <c r="L31" s="241">
        <f>VIDRE!M45</f>
        <v>482326.62165917282</v>
      </c>
      <c r="M31" s="241">
        <f>VIDRE!N45</f>
        <v>519417.4757445365</v>
      </c>
      <c r="N31" s="207">
        <f t="shared" si="4"/>
        <v>6382660.3958781296</v>
      </c>
    </row>
    <row r="32" spans="1:14" x14ac:dyDescent="0.3">
      <c r="A32" s="210" t="s">
        <v>80</v>
      </c>
      <c r="B32" s="204">
        <f>(B31/B30)-1</f>
        <v>3.8679350612277785E-2</v>
      </c>
      <c r="C32" s="204">
        <f t="shared" ref="C32:N32" si="5">(C31/C30)-1</f>
        <v>7.476235976124368E-2</v>
      </c>
      <c r="D32" s="204">
        <f t="shared" si="5"/>
        <v>-0.10353987233279716</v>
      </c>
      <c r="E32" s="204">
        <f t="shared" si="5"/>
        <v>7.6914058340662006E-2</v>
      </c>
      <c r="F32" s="204">
        <f t="shared" si="5"/>
        <v>8.2861990349520687E-2</v>
      </c>
      <c r="G32" s="204">
        <f t="shared" si="5"/>
        <v>-0.20183115224719117</v>
      </c>
      <c r="H32" s="204">
        <f t="shared" si="5"/>
        <v>9.1620893780825829E-2</v>
      </c>
      <c r="I32" s="204">
        <f t="shared" si="5"/>
        <v>-1.4312877613037678E-2</v>
      </c>
      <c r="J32" s="204">
        <f t="shared" si="5"/>
        <v>-3.4824778684393376E-2</v>
      </c>
      <c r="K32" s="204">
        <f t="shared" si="5"/>
        <v>4.5365148044090198E-2</v>
      </c>
      <c r="L32" s="204">
        <f t="shared" si="5"/>
        <v>-1.2361747525692968E-2</v>
      </c>
      <c r="M32" s="204">
        <f t="shared" si="5"/>
        <v>7.9631089224756479E-2</v>
      </c>
      <c r="N32" s="204">
        <f t="shared" si="5"/>
        <v>9.4340333837150681E-3</v>
      </c>
    </row>
    <row r="33" spans="1:14" x14ac:dyDescent="0.3">
      <c r="A33" s="181" t="s">
        <v>65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4" x14ac:dyDescent="0.3">
      <c r="A34" s="181">
        <v>2017</v>
      </c>
      <c r="B34" s="182">
        <v>375440.00000000006</v>
      </c>
      <c r="C34" s="183">
        <v>429180</v>
      </c>
      <c r="D34" s="183">
        <v>526579.5</v>
      </c>
      <c r="E34" s="183">
        <v>523220</v>
      </c>
      <c r="F34" s="183">
        <v>556680</v>
      </c>
      <c r="G34" s="183">
        <v>530059.36</v>
      </c>
      <c r="H34" s="183">
        <v>540060</v>
      </c>
      <c r="I34" s="183">
        <v>490059.99999999994</v>
      </c>
      <c r="J34" s="183">
        <v>470480</v>
      </c>
      <c r="K34" s="183">
        <v>478960</v>
      </c>
      <c r="L34" s="183">
        <v>456300</v>
      </c>
      <c r="M34" s="183">
        <v>435505.00000000006</v>
      </c>
      <c r="N34" s="206">
        <f t="shared" ref="N34:N40" si="6">SUM(B34:M34)</f>
        <v>5812523.8599999994</v>
      </c>
    </row>
    <row r="35" spans="1:14" x14ac:dyDescent="0.3">
      <c r="A35" s="181">
        <v>2018</v>
      </c>
      <c r="B35" s="202">
        <v>441840</v>
      </c>
      <c r="C35" s="203">
        <v>373740.01</v>
      </c>
      <c r="D35" s="203">
        <v>483000</v>
      </c>
      <c r="E35" s="203">
        <v>516380</v>
      </c>
      <c r="F35" s="203">
        <v>545080.01</v>
      </c>
      <c r="G35" s="203">
        <v>526860</v>
      </c>
      <c r="H35" s="203">
        <v>519200</v>
      </c>
      <c r="I35" s="203">
        <v>484920.00000000006</v>
      </c>
      <c r="J35" s="203">
        <v>466960</v>
      </c>
      <c r="K35" s="203">
        <v>461940</v>
      </c>
      <c r="L35" s="203">
        <v>434380.00000000006</v>
      </c>
      <c r="M35" s="203">
        <v>455420.01</v>
      </c>
      <c r="N35" s="209">
        <f t="shared" si="6"/>
        <v>5709720.0299999993</v>
      </c>
    </row>
    <row r="36" spans="1:14" x14ac:dyDescent="0.3">
      <c r="A36" s="181">
        <v>2019</v>
      </c>
      <c r="B36" s="191">
        <v>405240</v>
      </c>
      <c r="C36" s="192">
        <v>382840</v>
      </c>
      <c r="D36" s="192">
        <v>437290</v>
      </c>
      <c r="E36" s="192">
        <v>452979.99</v>
      </c>
      <c r="F36" s="192">
        <v>513380</v>
      </c>
      <c r="G36" s="192">
        <v>485940.01</v>
      </c>
      <c r="H36" s="192">
        <v>532980.03</v>
      </c>
      <c r="I36" s="192">
        <v>474860</v>
      </c>
      <c r="J36" s="192">
        <v>485100</v>
      </c>
      <c r="K36" s="192">
        <v>472620</v>
      </c>
      <c r="L36" s="192">
        <v>436300</v>
      </c>
      <c r="M36" s="192">
        <v>479600.01</v>
      </c>
      <c r="N36" s="208">
        <f t="shared" si="6"/>
        <v>5559130.04</v>
      </c>
    </row>
    <row r="37" spans="1:14" x14ac:dyDescent="0.3">
      <c r="A37" s="181">
        <v>2020</v>
      </c>
      <c r="B37" s="200">
        <v>440780.04</v>
      </c>
      <c r="C37" s="200">
        <v>433039.99</v>
      </c>
      <c r="D37" s="200">
        <v>478840</v>
      </c>
      <c r="E37" s="200">
        <v>534160</v>
      </c>
      <c r="F37" s="200">
        <v>574699.99999999988</v>
      </c>
      <c r="G37" s="200">
        <v>578519.99999999988</v>
      </c>
      <c r="H37" s="200">
        <v>560240.01000000013</v>
      </c>
      <c r="I37" s="200">
        <v>538654</v>
      </c>
      <c r="J37" s="200">
        <v>508699.99</v>
      </c>
      <c r="K37" s="200">
        <v>486720</v>
      </c>
      <c r="L37" s="200">
        <v>479620</v>
      </c>
      <c r="M37" s="200">
        <v>459880</v>
      </c>
      <c r="N37" s="207">
        <f t="shared" si="6"/>
        <v>6073854.0300000003</v>
      </c>
    </row>
    <row r="38" spans="1:14" x14ac:dyDescent="0.3">
      <c r="A38" s="181">
        <v>2021</v>
      </c>
      <c r="B38" s="200">
        <v>430299.99999999994</v>
      </c>
      <c r="C38" s="200">
        <v>424100</v>
      </c>
      <c r="D38" s="200">
        <v>513779.99</v>
      </c>
      <c r="E38" s="200">
        <v>507720</v>
      </c>
      <c r="F38" s="200">
        <v>571600.01</v>
      </c>
      <c r="G38" s="200">
        <v>545060</v>
      </c>
      <c r="H38" s="200">
        <v>514319.99</v>
      </c>
      <c r="I38" s="200">
        <v>483699.99</v>
      </c>
      <c r="J38" s="200">
        <v>476529.99999999994</v>
      </c>
      <c r="K38" s="200">
        <v>495819.99999999994</v>
      </c>
      <c r="L38" s="200">
        <v>492960</v>
      </c>
      <c r="M38" s="200">
        <v>491620</v>
      </c>
      <c r="N38" s="207">
        <f t="shared" si="6"/>
        <v>5947509.9800000004</v>
      </c>
    </row>
    <row r="39" spans="1:14" x14ac:dyDescent="0.3">
      <c r="A39" s="181">
        <v>2022</v>
      </c>
      <c r="B39" s="200">
        <v>467460.01</v>
      </c>
      <c r="C39" s="200">
        <v>458800</v>
      </c>
      <c r="D39" s="200">
        <v>511459</v>
      </c>
      <c r="E39" s="200">
        <v>563520</v>
      </c>
      <c r="F39" s="200">
        <v>639760</v>
      </c>
      <c r="G39" s="200">
        <v>575660</v>
      </c>
      <c r="H39" s="200">
        <v>591420</v>
      </c>
      <c r="I39" s="200">
        <v>625700</v>
      </c>
      <c r="J39" s="200">
        <v>643319.99999829999</v>
      </c>
      <c r="K39" s="200">
        <v>636139.99999999988</v>
      </c>
      <c r="L39" s="200">
        <v>631280</v>
      </c>
      <c r="M39" s="200">
        <v>637840</v>
      </c>
      <c r="N39" s="207">
        <f t="shared" si="6"/>
        <v>6982359.0099983001</v>
      </c>
    </row>
    <row r="40" spans="1:14" x14ac:dyDescent="0.3">
      <c r="A40" s="181">
        <v>2023</v>
      </c>
      <c r="B40" s="241">
        <v>615080</v>
      </c>
      <c r="C40" s="241">
        <v>545720</v>
      </c>
      <c r="D40" s="241">
        <v>640960</v>
      </c>
      <c r="E40" s="241">
        <v>592460</v>
      </c>
      <c r="F40" s="241">
        <v>691820</v>
      </c>
      <c r="G40" s="241">
        <v>701700.00000000012</v>
      </c>
      <c r="H40" s="241">
        <v>679940</v>
      </c>
      <c r="I40" s="241">
        <v>597460</v>
      </c>
      <c r="J40" s="241">
        <v>643780</v>
      </c>
      <c r="K40" s="241">
        <v>627800</v>
      </c>
      <c r="L40" s="241">
        <v>599000</v>
      </c>
      <c r="M40" s="241">
        <v>602039.99</v>
      </c>
      <c r="N40" s="207">
        <f t="shared" si="6"/>
        <v>7537759.9900000002</v>
      </c>
    </row>
    <row r="41" spans="1:14" x14ac:dyDescent="0.3">
      <c r="A41" s="181">
        <v>2024</v>
      </c>
      <c r="B41" s="241">
        <f>FORM!C44</f>
        <v>619620</v>
      </c>
      <c r="C41" s="241">
        <f>FORM!D44</f>
        <v>572500</v>
      </c>
      <c r="D41" s="241">
        <f>FORM!E44</f>
        <v>627560</v>
      </c>
      <c r="E41" s="241">
        <f>FORM!F44</f>
        <v>671040.00000000012</v>
      </c>
      <c r="F41" s="241">
        <f>FORM!G44</f>
        <v>812480</v>
      </c>
      <c r="G41" s="241">
        <f>FORM!H44</f>
        <v>802120</v>
      </c>
      <c r="H41" s="241">
        <f>FORM!I44</f>
        <v>840360</v>
      </c>
      <c r="I41" s="241">
        <f>FORM!J44</f>
        <v>750200</v>
      </c>
      <c r="J41" s="241">
        <f>FORM!K44</f>
        <v>771160</v>
      </c>
      <c r="K41" s="241">
        <f>FORM!L44</f>
        <v>807020</v>
      </c>
      <c r="L41" s="241">
        <f>FORM!M44</f>
        <v>787960</v>
      </c>
      <c r="M41" s="241">
        <f>FORM!N44</f>
        <v>803720</v>
      </c>
      <c r="N41" s="207">
        <f>SUM(B41:M41)</f>
        <v>8865740</v>
      </c>
    </row>
    <row r="42" spans="1:14" x14ac:dyDescent="0.3">
      <c r="A42" s="210" t="s">
        <v>80</v>
      </c>
      <c r="B42" s="204">
        <f>(B41/B40)-1</f>
        <v>7.3811536710672865E-3</v>
      </c>
      <c r="C42" s="204">
        <f t="shared" ref="C42:M42" si="7">(C41/C40)-1</f>
        <v>4.9072784578171991E-2</v>
      </c>
      <c r="D42" s="204">
        <f t="shared" si="7"/>
        <v>-2.0906140788816807E-2</v>
      </c>
      <c r="E42" s="204">
        <f t="shared" si="7"/>
        <v>0.13263342672923084</v>
      </c>
      <c r="F42" s="204">
        <f t="shared" si="7"/>
        <v>0.17440952849006974</v>
      </c>
      <c r="G42" s="204">
        <f t="shared" si="7"/>
        <v>0.14310959099330178</v>
      </c>
      <c r="H42" s="204">
        <f t="shared" si="7"/>
        <v>0.23593258228667224</v>
      </c>
      <c r="I42" s="204">
        <f t="shared" si="7"/>
        <v>0.2556489137348108</v>
      </c>
      <c r="J42" s="204">
        <f t="shared" si="7"/>
        <v>0.19786262387772213</v>
      </c>
      <c r="K42" s="204">
        <f t="shared" si="7"/>
        <v>0.28547308059891696</v>
      </c>
      <c r="L42" s="204">
        <f t="shared" si="7"/>
        <v>0.31545909849749587</v>
      </c>
      <c r="M42" s="204">
        <f t="shared" si="7"/>
        <v>0.33499437470922833</v>
      </c>
      <c r="N42" s="204">
        <f>(N41/N40)-1</f>
        <v>0.17617700905332212</v>
      </c>
    </row>
    <row r="43" spans="1:14" x14ac:dyDescent="0.3">
      <c r="A43" s="181" t="s">
        <v>64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4" x14ac:dyDescent="0.3">
      <c r="A44" s="181">
        <v>2017</v>
      </c>
      <c r="B44" s="182">
        <v>1145400</v>
      </c>
      <c r="C44" s="183">
        <v>1152059</v>
      </c>
      <c r="D44" s="183">
        <v>1346220</v>
      </c>
      <c r="E44" s="183">
        <v>1301060</v>
      </c>
      <c r="F44" s="183">
        <v>1422680</v>
      </c>
      <c r="G44" s="183">
        <v>1347480</v>
      </c>
      <c r="H44" s="183">
        <v>1438600</v>
      </c>
      <c r="I44" s="183">
        <v>1317630</v>
      </c>
      <c r="J44" s="183">
        <v>1332640</v>
      </c>
      <c r="K44" s="183">
        <v>1303060</v>
      </c>
      <c r="L44" s="183">
        <v>1248300</v>
      </c>
      <c r="M44" s="183">
        <v>1281600</v>
      </c>
      <c r="N44" s="206">
        <f t="shared" ref="N44:N51" si="8">SUM(B44:M44)</f>
        <v>15636729</v>
      </c>
    </row>
    <row r="45" spans="1:14" x14ac:dyDescent="0.3">
      <c r="A45" s="181">
        <v>2018</v>
      </c>
      <c r="B45" s="182">
        <v>1345359</v>
      </c>
      <c r="C45" s="183">
        <v>1082860</v>
      </c>
      <c r="D45" s="183">
        <v>1333560</v>
      </c>
      <c r="E45" s="183">
        <v>1294260</v>
      </c>
      <c r="F45" s="183">
        <v>1317200</v>
      </c>
      <c r="G45" s="183">
        <v>1336220</v>
      </c>
      <c r="H45" s="183">
        <v>1378020</v>
      </c>
      <c r="I45" s="183">
        <v>1325839</v>
      </c>
      <c r="J45" s="183">
        <v>1244100</v>
      </c>
      <c r="K45" s="183">
        <v>1327400</v>
      </c>
      <c r="L45" s="183">
        <v>1140760</v>
      </c>
      <c r="M45" s="183">
        <v>1115400</v>
      </c>
      <c r="N45" s="206">
        <f t="shared" si="8"/>
        <v>15240978</v>
      </c>
    </row>
    <row r="46" spans="1:14" x14ac:dyDescent="0.3">
      <c r="A46" s="181">
        <v>2019</v>
      </c>
      <c r="B46" s="191">
        <v>1037280.0100000001</v>
      </c>
      <c r="C46" s="192">
        <v>988299</v>
      </c>
      <c r="D46" s="192">
        <v>1061900</v>
      </c>
      <c r="E46" s="192">
        <v>1040420</v>
      </c>
      <c r="F46" s="192">
        <v>1131120</v>
      </c>
      <c r="G46" s="192">
        <v>1104280</v>
      </c>
      <c r="H46" s="192">
        <v>1196720</v>
      </c>
      <c r="I46" s="192">
        <v>1076958.8199999998</v>
      </c>
      <c r="J46" s="192">
        <v>1075740</v>
      </c>
      <c r="K46" s="192">
        <v>1041840</v>
      </c>
      <c r="L46" s="192">
        <v>1021720</v>
      </c>
      <c r="M46" s="192">
        <v>1090399.99</v>
      </c>
      <c r="N46" s="208">
        <f t="shared" si="8"/>
        <v>12866677.82</v>
      </c>
    </row>
    <row r="47" spans="1:14" x14ac:dyDescent="0.3">
      <c r="A47" s="181">
        <v>2020</v>
      </c>
      <c r="B47" s="200">
        <v>1107820</v>
      </c>
      <c r="C47" s="200">
        <v>987120</v>
      </c>
      <c r="D47" s="200">
        <v>1097660</v>
      </c>
      <c r="E47" s="200">
        <v>1195580</v>
      </c>
      <c r="F47" s="200">
        <v>1236660</v>
      </c>
      <c r="G47" s="200">
        <v>1260060.1000000001</v>
      </c>
      <c r="H47" s="200">
        <v>1224420</v>
      </c>
      <c r="I47" s="200">
        <v>1162340</v>
      </c>
      <c r="J47" s="200">
        <v>1103480</v>
      </c>
      <c r="K47" s="200">
        <v>1114620</v>
      </c>
      <c r="L47" s="200">
        <v>1091280</v>
      </c>
      <c r="M47" s="200">
        <v>1113780</v>
      </c>
      <c r="N47" s="207">
        <f t="shared" si="8"/>
        <v>13694820.1</v>
      </c>
    </row>
    <row r="48" spans="1:14" x14ac:dyDescent="0.3">
      <c r="A48" s="181">
        <v>2021</v>
      </c>
      <c r="B48" s="200">
        <v>1082420</v>
      </c>
      <c r="C48" s="200">
        <v>984360.01</v>
      </c>
      <c r="D48" s="200">
        <v>1175640</v>
      </c>
      <c r="E48" s="200">
        <v>1120218</v>
      </c>
      <c r="F48" s="200">
        <v>1237280</v>
      </c>
      <c r="G48" s="200">
        <v>1206140</v>
      </c>
      <c r="H48" s="200">
        <v>1204900</v>
      </c>
      <c r="I48" s="200">
        <v>1124120</v>
      </c>
      <c r="J48" s="200">
        <v>1116260</v>
      </c>
      <c r="K48" s="200">
        <v>1399540</v>
      </c>
      <c r="L48" s="200">
        <v>1390460</v>
      </c>
      <c r="M48" s="200">
        <v>1427900</v>
      </c>
      <c r="N48" s="207">
        <f t="shared" si="8"/>
        <v>14469238.01</v>
      </c>
    </row>
    <row r="49" spans="1:14" x14ac:dyDescent="0.3">
      <c r="A49" s="181">
        <v>2022</v>
      </c>
      <c r="B49" s="200">
        <v>1510980</v>
      </c>
      <c r="C49" s="200">
        <v>1449720</v>
      </c>
      <c r="D49" s="200">
        <v>1593500</v>
      </c>
      <c r="E49" s="200">
        <v>1681840</v>
      </c>
      <c r="F49" s="200">
        <v>1777689</v>
      </c>
      <c r="G49" s="200">
        <v>1715320</v>
      </c>
      <c r="H49" s="200">
        <v>1554620.0000000002</v>
      </c>
      <c r="I49" s="200">
        <v>1382620</v>
      </c>
      <c r="J49" s="200">
        <v>1281300</v>
      </c>
      <c r="K49" s="200">
        <v>1226720</v>
      </c>
      <c r="L49" s="200">
        <v>1134240</v>
      </c>
      <c r="M49" s="200">
        <v>1222000</v>
      </c>
      <c r="N49" s="207">
        <f t="shared" si="8"/>
        <v>17530549</v>
      </c>
    </row>
    <row r="50" spans="1:14" x14ac:dyDescent="0.3">
      <c r="A50" s="181">
        <v>2023</v>
      </c>
      <c r="B50" s="241">
        <v>1177580</v>
      </c>
      <c r="C50" s="241">
        <v>1072600</v>
      </c>
      <c r="D50" s="241">
        <v>1227020</v>
      </c>
      <c r="E50" s="241">
        <v>1148640</v>
      </c>
      <c r="F50" s="241">
        <v>1283280</v>
      </c>
      <c r="G50" s="241">
        <v>1265250</v>
      </c>
      <c r="H50" s="241">
        <v>1291600</v>
      </c>
      <c r="I50" s="241">
        <v>1188620</v>
      </c>
      <c r="J50" s="241">
        <v>1185320</v>
      </c>
      <c r="K50" s="241">
        <v>1189380</v>
      </c>
      <c r="L50" s="241">
        <v>1139720</v>
      </c>
      <c r="M50" s="241">
        <v>1140420</v>
      </c>
      <c r="N50" s="207">
        <f t="shared" si="8"/>
        <v>14309430</v>
      </c>
    </row>
    <row r="51" spans="1:14" x14ac:dyDescent="0.3">
      <c r="A51" s="181">
        <v>2024</v>
      </c>
      <c r="B51" s="241">
        <f>RMO!C44</f>
        <v>1230010</v>
      </c>
      <c r="C51" s="241">
        <f>RMO!D44</f>
        <v>1109880</v>
      </c>
      <c r="D51" s="241">
        <f>RMO!E44</f>
        <v>1208180</v>
      </c>
      <c r="E51" s="241">
        <f>RMO!F44</f>
        <v>1305440</v>
      </c>
      <c r="F51" s="241">
        <f>RMO!G44</f>
        <v>1656680</v>
      </c>
      <c r="G51" s="241">
        <f>RMO!H44</f>
        <v>1749380</v>
      </c>
      <c r="H51" s="241">
        <f>RMO!I44</f>
        <v>1796260</v>
      </c>
      <c r="I51" s="241">
        <f>RMO!J44</f>
        <v>1606220</v>
      </c>
      <c r="J51" s="241">
        <f>RMO!K44</f>
        <v>1601260</v>
      </c>
      <c r="K51" s="241">
        <f>RMO!L44</f>
        <v>1563480</v>
      </c>
      <c r="L51" s="241">
        <f>RMO!M44</f>
        <v>1480060</v>
      </c>
      <c r="M51" s="241">
        <f>RMO!N44</f>
        <v>1485300</v>
      </c>
      <c r="N51" s="207">
        <f t="shared" si="8"/>
        <v>17792150</v>
      </c>
    </row>
    <row r="52" spans="1:14" x14ac:dyDescent="0.3">
      <c r="A52" s="210" t="s">
        <v>80</v>
      </c>
      <c r="B52" s="204">
        <f>(B51/B50)-1</f>
        <v>4.4523514325990554E-2</v>
      </c>
      <c r="C52" s="204">
        <f t="shared" ref="C52:N52" si="9">(C51/C50)-1</f>
        <v>3.4756666045123952E-2</v>
      </c>
      <c r="D52" s="204">
        <f t="shared" si="9"/>
        <v>-1.5354272953986059E-2</v>
      </c>
      <c r="E52" s="204">
        <f t="shared" si="9"/>
        <v>0.13650926312856937</v>
      </c>
      <c r="F52" s="204">
        <f t="shared" si="9"/>
        <v>0.29097313135091318</v>
      </c>
      <c r="G52" s="204">
        <f t="shared" si="9"/>
        <v>0.38263584271883033</v>
      </c>
      <c r="H52" s="204">
        <f t="shared" si="9"/>
        <v>0.39072468256426141</v>
      </c>
      <c r="I52" s="204">
        <f t="shared" si="9"/>
        <v>0.35133179653716073</v>
      </c>
      <c r="J52" s="204">
        <f t="shared" si="9"/>
        <v>0.35090945904903315</v>
      </c>
      <c r="K52" s="204">
        <f t="shared" si="9"/>
        <v>0.31453362255965289</v>
      </c>
      <c r="L52" s="204">
        <f t="shared" si="9"/>
        <v>0.29861720422559923</v>
      </c>
      <c r="M52" s="204">
        <f t="shared" si="9"/>
        <v>0.30241489977376745</v>
      </c>
      <c r="N52" s="204">
        <f t="shared" si="9"/>
        <v>0.24338635431320466</v>
      </c>
    </row>
  </sheetData>
  <sheetProtection sheet="1" objects="1" scenarios="1"/>
  <pageMargins left="0.70866141732283472" right="0.70866141732283472" top="0.86" bottom="0.56000000000000005" header="0.19685039370078741" footer="0.31496062992125984"/>
  <pageSetup paperSize="9" scale="80" orientation="landscape" r:id="rId1"/>
  <headerFooter>
    <oddHeader>&amp;L&amp;G&amp;C&amp;F&amp;R&amp;G</oddHeader>
    <oddFooter>&amp;L&amp;D&amp;C&amp;A&amp;R&amp;P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50"/>
  <sheetViews>
    <sheetView showZeros="0" zoomScale="90" zoomScaleNormal="90" workbookViewId="0">
      <selection activeCell="Q62" sqref="Q62"/>
    </sheetView>
  </sheetViews>
  <sheetFormatPr baseColWidth="10" defaultColWidth="11.44140625" defaultRowHeight="14.4" x14ac:dyDescent="0.3"/>
  <cols>
    <col min="1" max="1" width="5.6640625" style="3" customWidth="1"/>
    <col min="2" max="2" width="26.109375" style="3" bestFit="1" customWidth="1"/>
    <col min="3" max="6" width="11.44140625" style="2"/>
    <col min="7" max="10" width="11.44140625" style="2" customWidth="1"/>
    <col min="11" max="11" width="11.88671875" style="2" customWidth="1"/>
    <col min="12" max="12" width="11.44140625" style="2" customWidth="1"/>
    <col min="13" max="13" width="12.5546875" style="2" customWidth="1"/>
    <col min="14" max="14" width="12.33203125" style="2" customWidth="1"/>
    <col min="15" max="15" width="11.44140625" style="2"/>
    <col min="16" max="16384" width="11.44140625" style="3"/>
  </cols>
  <sheetData>
    <row r="2" spans="1:15" ht="15.6" x14ac:dyDescent="0.3">
      <c r="B2" s="1" t="s">
        <v>71</v>
      </c>
    </row>
    <row r="3" spans="1:15" ht="15" thickBot="1" x14ac:dyDescent="0.35">
      <c r="C3" s="4" t="s">
        <v>68</v>
      </c>
    </row>
    <row r="4" spans="1:15" ht="15" thickBot="1" x14ac:dyDescent="0.35">
      <c r="A4" s="8" t="s">
        <v>59</v>
      </c>
      <c r="B4" s="20" t="s">
        <v>57</v>
      </c>
      <c r="C4" s="40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6" t="s">
        <v>37</v>
      </c>
      <c r="O4" s="8" t="s">
        <v>38</v>
      </c>
    </row>
    <row r="5" spans="1:15" x14ac:dyDescent="0.3">
      <c r="A5" s="38">
        <v>1</v>
      </c>
      <c r="B5" s="43" t="s">
        <v>39</v>
      </c>
      <c r="C5" s="41">
        <v>19723.710705720936</v>
      </c>
      <c r="D5" s="32">
        <v>18189.780769959973</v>
      </c>
      <c r="E5" s="32">
        <v>15459.920459705749</v>
      </c>
      <c r="F5" s="286">
        <v>15247.850076103503</v>
      </c>
      <c r="G5" s="10">
        <v>22551.397678510326</v>
      </c>
      <c r="H5" s="10">
        <v>17259.776545277302</v>
      </c>
      <c r="I5" s="32">
        <v>19578.80147820972</v>
      </c>
      <c r="J5" s="10">
        <v>17946.930392156864</v>
      </c>
      <c r="K5" s="32">
        <v>18001.955179459845</v>
      </c>
      <c r="L5" s="32">
        <v>19269.529671717173</v>
      </c>
      <c r="M5" s="32">
        <v>18947.416846778986</v>
      </c>
      <c r="N5" s="2">
        <v>21008.404726712695</v>
      </c>
      <c r="O5" s="195">
        <f>SUM(Tabla27[[#This Row],[Gener]:[Desembre]])</f>
        <v>223185.47453031308</v>
      </c>
    </row>
    <row r="6" spans="1:15" x14ac:dyDescent="0.3">
      <c r="A6" s="12">
        <v>2</v>
      </c>
      <c r="B6" s="44" t="s">
        <v>0</v>
      </c>
      <c r="C6" s="188">
        <v>14471.627906976744</v>
      </c>
      <c r="D6" s="10">
        <v>11310.204081632653</v>
      </c>
      <c r="E6" s="10">
        <v>13830</v>
      </c>
      <c r="F6" s="287">
        <v>13912.962962962964</v>
      </c>
      <c r="G6" s="10">
        <v>13452.105263157895</v>
      </c>
      <c r="H6" s="10">
        <v>14240</v>
      </c>
      <c r="I6" s="10">
        <v>15399.176470588234</v>
      </c>
      <c r="J6" s="10">
        <v>13687.128712871287</v>
      </c>
      <c r="K6" s="32">
        <v>12076.363636363636</v>
      </c>
      <c r="L6" s="32">
        <v>13420.204081632653</v>
      </c>
      <c r="M6" s="32">
        <v>12620</v>
      </c>
      <c r="N6" s="31">
        <v>14319.491525423728</v>
      </c>
      <c r="O6" s="195">
        <f>SUM(Tabla27[[#This Row],[Gener]:[Desembre]])</f>
        <v>162739.2646416098</v>
      </c>
    </row>
    <row r="7" spans="1:15" x14ac:dyDescent="0.3">
      <c r="A7" s="12">
        <v>3</v>
      </c>
      <c r="B7" s="44" t="s">
        <v>1</v>
      </c>
      <c r="C7" s="188">
        <v>49097.65034965035</v>
      </c>
      <c r="D7" s="10">
        <v>38610.032765332428</v>
      </c>
      <c r="E7" s="10">
        <v>45454.845678938917</v>
      </c>
      <c r="F7" s="287">
        <v>44333.729752770676</v>
      </c>
      <c r="G7" s="10">
        <v>49040.112301510795</v>
      </c>
      <c r="H7" s="10">
        <v>45827.378008430642</v>
      </c>
      <c r="I7" s="10">
        <v>53340.801993727066</v>
      </c>
      <c r="J7" s="10">
        <v>46553.816464267547</v>
      </c>
      <c r="K7" s="32">
        <v>50809.770122406553</v>
      </c>
      <c r="L7" s="32">
        <v>47771.130332545836</v>
      </c>
      <c r="M7" s="32">
        <v>45251.31504283387</v>
      </c>
      <c r="N7" s="31">
        <v>51965.789239051475</v>
      </c>
      <c r="O7" s="195">
        <f>SUM(Tabla27[[#This Row],[Gener]:[Desembre]])</f>
        <v>568056.37205146614</v>
      </c>
    </row>
    <row r="8" spans="1:15" x14ac:dyDescent="0.3">
      <c r="A8" s="12">
        <v>4</v>
      </c>
      <c r="B8" s="44" t="s">
        <v>2</v>
      </c>
      <c r="C8" s="188">
        <v>1203.6405303927208</v>
      </c>
      <c r="D8" s="10">
        <v>695.81563269798562</v>
      </c>
      <c r="E8" s="10">
        <v>1202.1837811311495</v>
      </c>
      <c r="F8" s="287">
        <v>1050.1497550181762</v>
      </c>
      <c r="G8" s="10">
        <v>1199.1353006038914</v>
      </c>
      <c r="H8" s="10">
        <v>1324.6153846153848</v>
      </c>
      <c r="I8" s="10">
        <v>1347.2723887089212</v>
      </c>
      <c r="J8" s="10">
        <v>1188.0085578918345</v>
      </c>
      <c r="K8" s="32">
        <v>1019.2302370384562</v>
      </c>
      <c r="L8" s="32">
        <v>1094.0770975056689</v>
      </c>
      <c r="M8" s="32">
        <v>1000.664136622391</v>
      </c>
      <c r="N8" s="31">
        <v>1387.7153781890624</v>
      </c>
      <c r="O8" s="195">
        <f>SUM(Tabla27[[#This Row],[Gener]:[Desembre]])</f>
        <v>13712.508180415645</v>
      </c>
    </row>
    <row r="9" spans="1:15" x14ac:dyDescent="0.3">
      <c r="A9" s="12">
        <v>5</v>
      </c>
      <c r="B9" s="44" t="s">
        <v>3</v>
      </c>
      <c r="C9" s="188">
        <v>23230</v>
      </c>
      <c r="D9" s="10">
        <v>19660</v>
      </c>
      <c r="E9" s="10">
        <v>22160</v>
      </c>
      <c r="F9" s="287">
        <v>23890</v>
      </c>
      <c r="G9" s="10">
        <v>22630</v>
      </c>
      <c r="H9" s="10">
        <v>23140</v>
      </c>
      <c r="I9" s="10">
        <v>25520</v>
      </c>
      <c r="J9" s="10">
        <v>18370</v>
      </c>
      <c r="K9" s="32">
        <v>21500</v>
      </c>
      <c r="L9" s="32">
        <v>23000</v>
      </c>
      <c r="M9" s="32">
        <v>21980</v>
      </c>
      <c r="N9" s="31">
        <v>24170</v>
      </c>
      <c r="O9" s="195">
        <f>SUM(Tabla27[[#This Row],[Gener]:[Desembre]])</f>
        <v>269250</v>
      </c>
    </row>
    <row r="10" spans="1:15" x14ac:dyDescent="0.3">
      <c r="A10" s="12">
        <v>6</v>
      </c>
      <c r="B10" s="44" t="s">
        <v>4</v>
      </c>
      <c r="C10" s="188">
        <v>41190</v>
      </c>
      <c r="D10" s="10">
        <v>29320</v>
      </c>
      <c r="E10" s="10">
        <v>30580</v>
      </c>
      <c r="F10" s="287">
        <v>31050</v>
      </c>
      <c r="G10" s="10">
        <v>36000</v>
      </c>
      <c r="H10" s="10">
        <v>38710</v>
      </c>
      <c r="I10" s="10">
        <v>39790</v>
      </c>
      <c r="J10" s="10">
        <v>25300</v>
      </c>
      <c r="K10" s="32">
        <v>33010</v>
      </c>
      <c r="L10" s="32">
        <v>37040</v>
      </c>
      <c r="M10" s="32">
        <v>31560</v>
      </c>
      <c r="N10" s="31">
        <v>38650</v>
      </c>
      <c r="O10" s="195">
        <f>SUM(Tabla27[[#This Row],[Gener]:[Desembre]])</f>
        <v>412200</v>
      </c>
    </row>
    <row r="11" spans="1:15" x14ac:dyDescent="0.3">
      <c r="A11" s="12">
        <v>8</v>
      </c>
      <c r="B11" s="45" t="s">
        <v>7</v>
      </c>
      <c r="C11" s="188">
        <v>2242.2085038730847</v>
      </c>
      <c r="D11" s="10">
        <v>1535.1808032984502</v>
      </c>
      <c r="E11" s="10">
        <v>2121.6930437983069</v>
      </c>
      <c r="F11" s="287">
        <v>2103.2207207207207</v>
      </c>
      <c r="G11" s="10">
        <v>2064.9459445554521</v>
      </c>
      <c r="H11" s="10">
        <v>2343.0769230769229</v>
      </c>
      <c r="I11" s="10">
        <v>2585.5603422971844</v>
      </c>
      <c r="J11" s="10">
        <v>2096.5189078983644</v>
      </c>
      <c r="K11" s="32">
        <v>1868.9616927973093</v>
      </c>
      <c r="L11" s="32">
        <v>2453.4312047399608</v>
      </c>
      <c r="M11" s="32">
        <v>1826.5184290725088</v>
      </c>
      <c r="N11" s="31">
        <v>2366.3346828609983</v>
      </c>
      <c r="O11" s="195">
        <f>SUM(Tabla27[[#This Row],[Gener]:[Desembre]])</f>
        <v>25607.651198989261</v>
      </c>
    </row>
    <row r="12" spans="1:15" x14ac:dyDescent="0.3">
      <c r="A12" s="12">
        <v>9</v>
      </c>
      <c r="B12" s="44" t="s">
        <v>40</v>
      </c>
      <c r="C12" s="188"/>
      <c r="D12" s="10"/>
      <c r="E12" s="10"/>
      <c r="F12" s="287"/>
      <c r="G12" s="10"/>
      <c r="H12" s="10"/>
      <c r="I12" s="10"/>
      <c r="J12" s="10"/>
      <c r="K12" s="10"/>
      <c r="L12" s="10"/>
      <c r="M12" s="32"/>
      <c r="N12" s="10"/>
      <c r="O12" s="195">
        <f>SUM(Tabla27[[#This Row],[Gener]:[Desembre]])</f>
        <v>0</v>
      </c>
    </row>
    <row r="13" spans="1:15" x14ac:dyDescent="0.3">
      <c r="A13" s="12">
        <v>10</v>
      </c>
      <c r="B13" s="43" t="s">
        <v>41</v>
      </c>
      <c r="C13" s="188"/>
      <c r="D13" s="10"/>
      <c r="E13" s="10"/>
      <c r="F13" s="287"/>
      <c r="G13" s="10"/>
      <c r="H13" s="10"/>
      <c r="I13" s="10"/>
      <c r="J13" s="10"/>
      <c r="K13" s="32"/>
      <c r="L13" s="32"/>
      <c r="M13" s="32"/>
      <c r="N13" s="31"/>
      <c r="O13" s="195">
        <f>SUM(Tabla27[[#This Row],[Gener]:[Desembre]])</f>
        <v>0</v>
      </c>
    </row>
    <row r="14" spans="1:15" x14ac:dyDescent="0.3">
      <c r="A14" s="12">
        <v>11</v>
      </c>
      <c r="B14" s="44" t="s">
        <v>9</v>
      </c>
      <c r="C14" s="188">
        <v>120688.48111941987</v>
      </c>
      <c r="D14" s="10">
        <v>108893.34953069052</v>
      </c>
      <c r="E14" s="10">
        <v>113934.10790035351</v>
      </c>
      <c r="F14" s="287">
        <v>113509.68133896217</v>
      </c>
      <c r="G14" s="10">
        <v>118780.36932447285</v>
      </c>
      <c r="H14" s="10">
        <v>119860.18483076006</v>
      </c>
      <c r="I14" s="10">
        <v>120261.13232449081</v>
      </c>
      <c r="J14" s="10">
        <v>102843.61656614883</v>
      </c>
      <c r="K14" s="32">
        <v>121321.32794113405</v>
      </c>
      <c r="L14" s="32">
        <v>128243.20861271914</v>
      </c>
      <c r="M14" s="32">
        <v>116730.94518210499</v>
      </c>
      <c r="N14" s="31">
        <v>137590</v>
      </c>
      <c r="O14" s="195">
        <f>SUM(Tabla27[[#This Row],[Gener]:[Desembre]])</f>
        <v>1422656.4046712567</v>
      </c>
    </row>
    <row r="15" spans="1:15" x14ac:dyDescent="0.3">
      <c r="A15" s="12">
        <v>12</v>
      </c>
      <c r="B15" s="44" t="s">
        <v>10</v>
      </c>
      <c r="C15" s="188">
        <v>4692.911656891496</v>
      </c>
      <c r="D15" s="10">
        <v>4482.5</v>
      </c>
      <c r="E15" s="10">
        <v>4696.8965053763441</v>
      </c>
      <c r="F15" s="287">
        <v>6420.7419354838703</v>
      </c>
      <c r="G15" s="10">
        <v>3918.2157258064517</v>
      </c>
      <c r="H15" s="10">
        <v>5117.9838709677424</v>
      </c>
      <c r="I15" s="10">
        <v>6523.5822994210084</v>
      </c>
      <c r="J15" s="10">
        <v>4105.9722704090482</v>
      </c>
      <c r="K15" s="32">
        <v>5341.538461538461</v>
      </c>
      <c r="L15" s="32">
        <v>5753.1440185830434</v>
      </c>
      <c r="M15" s="32">
        <v>4000.6895356895357</v>
      </c>
      <c r="N15" s="31">
        <v>4186.2620515252092</v>
      </c>
      <c r="O15" s="195">
        <f>SUM(Tabla27[[#This Row],[Gener]:[Desembre]])</f>
        <v>59240.438331692203</v>
      </c>
    </row>
    <row r="16" spans="1:15" x14ac:dyDescent="0.3">
      <c r="A16" s="12">
        <v>13</v>
      </c>
      <c r="B16" s="44" t="s">
        <v>42</v>
      </c>
      <c r="C16" s="188">
        <v>25940</v>
      </c>
      <c r="D16" s="10">
        <v>24090</v>
      </c>
      <c r="E16" s="10">
        <v>23360</v>
      </c>
      <c r="F16" s="287">
        <v>24610</v>
      </c>
      <c r="G16" s="10">
        <v>22622.352941176468</v>
      </c>
      <c r="H16" s="10">
        <v>25340</v>
      </c>
      <c r="I16" s="10">
        <v>23550</v>
      </c>
      <c r="J16" s="10">
        <v>20450</v>
      </c>
      <c r="K16" s="32">
        <v>24080</v>
      </c>
      <c r="L16" s="32">
        <v>28310</v>
      </c>
      <c r="M16" s="32">
        <v>25190</v>
      </c>
      <c r="N16" s="31">
        <v>26740</v>
      </c>
      <c r="O16" s="195">
        <f>SUM(Tabla27[[#This Row],[Gener]:[Desembre]])</f>
        <v>294282.3529411765</v>
      </c>
    </row>
    <row r="17" spans="1:15" x14ac:dyDescent="0.3">
      <c r="A17" s="12">
        <v>14</v>
      </c>
      <c r="B17" s="44" t="s">
        <v>11</v>
      </c>
      <c r="C17" s="188"/>
      <c r="D17" s="10"/>
      <c r="E17" s="10"/>
      <c r="F17" s="287"/>
      <c r="G17" s="10"/>
      <c r="H17" s="10"/>
      <c r="I17" s="10"/>
      <c r="J17" s="10"/>
      <c r="K17" s="32"/>
      <c r="L17" s="32"/>
      <c r="M17" s="32"/>
      <c r="N17" s="31"/>
      <c r="O17" s="195">
        <f>SUM(Tabla27[[#This Row],[Gener]:[Desembre]])</f>
        <v>0</v>
      </c>
    </row>
    <row r="18" spans="1:15" x14ac:dyDescent="0.3">
      <c r="A18" s="12">
        <v>15</v>
      </c>
      <c r="B18" s="44" t="s">
        <v>12</v>
      </c>
      <c r="C18" s="188">
        <v>16490</v>
      </c>
      <c r="D18" s="10">
        <v>12220</v>
      </c>
      <c r="E18" s="10">
        <v>13920</v>
      </c>
      <c r="F18" s="287">
        <v>15020</v>
      </c>
      <c r="G18" s="10">
        <v>14960</v>
      </c>
      <c r="H18" s="10">
        <v>15460</v>
      </c>
      <c r="I18" s="10">
        <v>16700</v>
      </c>
      <c r="J18" s="10">
        <v>14702.5</v>
      </c>
      <c r="K18" s="32">
        <v>13320</v>
      </c>
      <c r="L18" s="32">
        <v>15390</v>
      </c>
      <c r="M18" s="32">
        <v>15420</v>
      </c>
      <c r="N18" s="31">
        <v>17510</v>
      </c>
      <c r="O18" s="195">
        <f>SUM(Tabla27[[#This Row],[Gener]:[Desembre]])</f>
        <v>181112.5</v>
      </c>
    </row>
    <row r="19" spans="1:15" x14ac:dyDescent="0.3">
      <c r="A19" s="12">
        <v>16</v>
      </c>
      <c r="B19" s="44" t="s">
        <v>13</v>
      </c>
      <c r="C19" s="188"/>
      <c r="D19" s="10"/>
      <c r="E19" s="10"/>
      <c r="F19" s="287"/>
      <c r="G19" s="10"/>
      <c r="H19" s="10"/>
      <c r="I19" s="10"/>
      <c r="J19" s="10"/>
      <c r="K19" s="32"/>
      <c r="L19" s="32"/>
      <c r="M19" s="32"/>
      <c r="N19" s="31"/>
      <c r="O19" s="195">
        <f>SUM(Tabla27[[#This Row],[Gener]:[Desembre]])</f>
        <v>0</v>
      </c>
    </row>
    <row r="20" spans="1:15" x14ac:dyDescent="0.3">
      <c r="A20" s="12">
        <v>17</v>
      </c>
      <c r="B20" s="44" t="s">
        <v>14</v>
      </c>
      <c r="C20" s="188">
        <v>12950.681783767066</v>
      </c>
      <c r="D20" s="10">
        <v>9936.80673561189</v>
      </c>
      <c r="E20" s="10">
        <v>12868.633499194473</v>
      </c>
      <c r="F20" s="287">
        <v>11629.087816518953</v>
      </c>
      <c r="G20" s="10">
        <v>14235.808425574791</v>
      </c>
      <c r="H20" s="10">
        <v>12533.985513847581</v>
      </c>
      <c r="I20" s="10">
        <v>14415.565681873217</v>
      </c>
      <c r="J20" s="10">
        <v>10107.519102426531</v>
      </c>
      <c r="K20" s="32">
        <v>12588.489122381212</v>
      </c>
      <c r="L20" s="32">
        <v>12852.026351768018</v>
      </c>
      <c r="M20" s="32">
        <v>11898.086230170771</v>
      </c>
      <c r="N20" s="31">
        <v>12834.317592884272</v>
      </c>
      <c r="O20" s="195">
        <f>SUM(Tabla27[[#This Row],[Gener]:[Desembre]])</f>
        <v>148851.00785601875</v>
      </c>
    </row>
    <row r="21" spans="1:15" x14ac:dyDescent="0.3">
      <c r="A21" s="12">
        <v>18</v>
      </c>
      <c r="B21" s="44" t="s">
        <v>15</v>
      </c>
      <c r="C21" s="188">
        <v>96813.941695450019</v>
      </c>
      <c r="D21" s="10">
        <v>80881.986358889117</v>
      </c>
      <c r="E21" s="10">
        <v>90046.946839850702</v>
      </c>
      <c r="F21" s="287">
        <v>84336.561293297418</v>
      </c>
      <c r="G21" s="10">
        <v>94687.932950635324</v>
      </c>
      <c r="H21" s="10">
        <v>85888.136699302049</v>
      </c>
      <c r="I21" s="10">
        <v>94242.819347999612</v>
      </c>
      <c r="J21" s="10">
        <v>76510.369427524056</v>
      </c>
      <c r="K21" s="32">
        <v>94867.989150810914</v>
      </c>
      <c r="L21" s="32">
        <v>92791.418033058289</v>
      </c>
      <c r="M21" s="32">
        <v>92738.924636974698</v>
      </c>
      <c r="N21" s="31">
        <v>108063.87098529174</v>
      </c>
      <c r="O21" s="195">
        <f>SUM(Tabla27[[#This Row],[Gener]:[Desembre]])</f>
        <v>1091870.8974190839</v>
      </c>
    </row>
    <row r="22" spans="1:15" x14ac:dyDescent="0.3">
      <c r="A22" s="12">
        <v>19</v>
      </c>
      <c r="B22" s="44" t="s">
        <v>16</v>
      </c>
      <c r="C22" s="188">
        <v>22540</v>
      </c>
      <c r="D22" s="10">
        <v>20370</v>
      </c>
      <c r="E22" s="10">
        <v>21920</v>
      </c>
      <c r="F22" s="287">
        <v>19880</v>
      </c>
      <c r="G22" s="10">
        <v>23400</v>
      </c>
      <c r="H22" s="10">
        <v>22360</v>
      </c>
      <c r="I22" s="10">
        <v>21320</v>
      </c>
      <c r="J22" s="10">
        <v>17240</v>
      </c>
      <c r="K22" s="32">
        <v>23020</v>
      </c>
      <c r="L22" s="32">
        <v>20340</v>
      </c>
      <c r="M22" s="32">
        <v>18560</v>
      </c>
      <c r="N22" s="31">
        <v>23580</v>
      </c>
      <c r="O22" s="195">
        <f>SUM(Tabla27[[#This Row],[Gener]:[Desembre]])</f>
        <v>254530</v>
      </c>
    </row>
    <row r="23" spans="1:15" x14ac:dyDescent="0.3">
      <c r="A23" s="12">
        <v>20</v>
      </c>
      <c r="B23" s="44" t="s">
        <v>17</v>
      </c>
      <c r="C23" s="188"/>
      <c r="D23" s="10"/>
      <c r="E23" s="10"/>
      <c r="F23" s="287"/>
      <c r="G23" s="10"/>
      <c r="H23" s="10"/>
      <c r="I23" s="10"/>
      <c r="J23" s="10"/>
      <c r="K23" s="32"/>
      <c r="L23" s="32"/>
      <c r="M23" s="32"/>
      <c r="N23" s="31"/>
      <c r="O23" s="195">
        <f>SUM(Tabla27[[#This Row],[Gener]:[Desembre]])</f>
        <v>0</v>
      </c>
    </row>
    <row r="24" spans="1:15" x14ac:dyDescent="0.3">
      <c r="A24" s="12">
        <v>21</v>
      </c>
      <c r="B24" s="44" t="s">
        <v>18</v>
      </c>
      <c r="C24" s="188">
        <v>1040.4221493082568</v>
      </c>
      <c r="D24" s="10">
        <v>762.65338318279487</v>
      </c>
      <c r="E24" s="10">
        <v>990.83793399582873</v>
      </c>
      <c r="F24" s="287">
        <v>1009.7961119013751</v>
      </c>
      <c r="G24" s="10">
        <v>1044.2969733122534</v>
      </c>
      <c r="H24" s="10">
        <v>1204.6153846153848</v>
      </c>
      <c r="I24" s="10">
        <v>1358.2629759348026</v>
      </c>
      <c r="J24" s="10">
        <v>1197.5508793696399</v>
      </c>
      <c r="K24" s="32">
        <v>934.79750082489818</v>
      </c>
      <c r="L24" s="32">
        <v>1065.219954648526</v>
      </c>
      <c r="M24" s="32">
        <v>966.87332528319234</v>
      </c>
      <c r="N24" s="31">
        <v>984.00610500610503</v>
      </c>
      <c r="O24" s="195">
        <f>SUM(Tabla27[[#This Row],[Gener]:[Desembre]])</f>
        <v>12559.332677383058</v>
      </c>
    </row>
    <row r="25" spans="1:15" x14ac:dyDescent="0.3">
      <c r="A25" s="12">
        <v>22</v>
      </c>
      <c r="B25" s="44" t="s">
        <v>19</v>
      </c>
      <c r="C25" s="188">
        <v>31463.13868210138</v>
      </c>
      <c r="D25" s="10">
        <v>25398.423851892137</v>
      </c>
      <c r="E25" s="10">
        <v>28155.470903480949</v>
      </c>
      <c r="F25" s="287">
        <v>26162.114601781679</v>
      </c>
      <c r="G25" s="10">
        <v>28307.54915938152</v>
      </c>
      <c r="H25" s="10">
        <v>26927.557582708301</v>
      </c>
      <c r="I25" s="10">
        <v>31256.674208905162</v>
      </c>
      <c r="J25" s="10">
        <v>24328.35553603213</v>
      </c>
      <c r="K25" s="32">
        <v>29430.272941263662</v>
      </c>
      <c r="L25" s="32">
        <v>27242.42624328785</v>
      </c>
      <c r="M25" s="32">
        <v>26242.338343360592</v>
      </c>
      <c r="N25" s="31">
        <v>31158.734097008346</v>
      </c>
      <c r="O25" s="195">
        <f>SUM(Tabla27[[#This Row],[Gener]:[Desembre]])</f>
        <v>336073.05615120369</v>
      </c>
    </row>
    <row r="26" spans="1:15" x14ac:dyDescent="0.3">
      <c r="A26" s="12">
        <v>23</v>
      </c>
      <c r="B26" s="44" t="s">
        <v>43</v>
      </c>
      <c r="C26" s="188">
        <v>20361.313861930052</v>
      </c>
      <c r="D26" s="10">
        <v>14940</v>
      </c>
      <c r="E26" s="10">
        <v>16535</v>
      </c>
      <c r="F26" s="287">
        <v>20086.375412750825</v>
      </c>
      <c r="G26" s="10">
        <v>22330</v>
      </c>
      <c r="H26" s="10">
        <v>19770.789214518914</v>
      </c>
      <c r="I26" s="10">
        <v>20981.32075471698</v>
      </c>
      <c r="J26" s="10">
        <v>16006.451612903225</v>
      </c>
      <c r="K26" s="32">
        <v>19245.635012406667</v>
      </c>
      <c r="L26" s="32">
        <v>20936.428571428572</v>
      </c>
      <c r="M26" s="32">
        <v>19735</v>
      </c>
      <c r="N26" s="31">
        <v>21932.065502681729</v>
      </c>
      <c r="O26" s="195">
        <f>SUM(Tabla27[[#This Row],[Gener]:[Desembre]])</f>
        <v>232860.37994333697</v>
      </c>
    </row>
    <row r="27" spans="1:15" x14ac:dyDescent="0.3">
      <c r="A27" s="12">
        <v>24</v>
      </c>
      <c r="B27" s="44" t="s">
        <v>44</v>
      </c>
      <c r="C27" s="188">
        <v>13496</v>
      </c>
      <c r="D27" s="10">
        <v>11225.396738428875</v>
      </c>
      <c r="E27" s="10">
        <v>11915.922437465577</v>
      </c>
      <c r="F27" s="287">
        <v>10658.907537523801</v>
      </c>
      <c r="G27" s="10">
        <v>13462.279810894586</v>
      </c>
      <c r="H27" s="10">
        <v>14022.588945640524</v>
      </c>
      <c r="I27" s="279">
        <v>13136</v>
      </c>
      <c r="J27" s="10">
        <v>15150.400000000001</v>
      </c>
      <c r="K27" s="32">
        <v>13269.7</v>
      </c>
      <c r="L27" s="32">
        <v>13750</v>
      </c>
      <c r="M27" s="32">
        <v>13467.300000000001</v>
      </c>
      <c r="N27" s="31">
        <v>11867</v>
      </c>
      <c r="O27" s="195">
        <f>SUM(Tabla27[[#This Row],[Gener]:[Desembre]])</f>
        <v>155421.49546995337</v>
      </c>
    </row>
    <row r="28" spans="1:15" x14ac:dyDescent="0.3">
      <c r="A28" s="12">
        <v>25</v>
      </c>
      <c r="B28" s="44" t="s">
        <v>20</v>
      </c>
      <c r="C28" s="188">
        <v>39882.880705792093</v>
      </c>
      <c r="D28" s="239">
        <v>35260</v>
      </c>
      <c r="E28" s="239">
        <v>37963.29394305512</v>
      </c>
      <c r="F28" s="288">
        <v>43235.333333333336</v>
      </c>
      <c r="G28" s="10">
        <v>39980.740740740745</v>
      </c>
      <c r="H28" s="10">
        <v>38081.739130434784</v>
      </c>
      <c r="I28" s="239">
        <v>43230</v>
      </c>
      <c r="J28" s="10">
        <v>32586.875</v>
      </c>
      <c r="K28" s="248">
        <v>42675</v>
      </c>
      <c r="L28" s="248">
        <v>37880</v>
      </c>
      <c r="M28" s="32">
        <v>36742.610837438428</v>
      </c>
      <c r="N28" s="240">
        <v>45922.121212121216</v>
      </c>
      <c r="O28" s="195">
        <f>SUM(Tabla27[[#This Row],[Gener]:[Desembre]])</f>
        <v>473440.59490291571</v>
      </c>
    </row>
    <row r="29" spans="1:15" x14ac:dyDescent="0.3">
      <c r="A29" s="12">
        <v>26</v>
      </c>
      <c r="B29" s="44" t="s">
        <v>45</v>
      </c>
      <c r="C29" s="188">
        <v>5310.8</v>
      </c>
      <c r="D29" s="10">
        <v>3933.4</v>
      </c>
      <c r="E29" s="10">
        <v>4224.5</v>
      </c>
      <c r="F29" s="287">
        <v>3976</v>
      </c>
      <c r="G29" s="10">
        <v>5325</v>
      </c>
      <c r="H29" s="10">
        <v>4742.8</v>
      </c>
      <c r="I29" s="10">
        <v>5353</v>
      </c>
      <c r="J29" s="10">
        <v>3777.2</v>
      </c>
      <c r="K29" s="32">
        <v>4316.8</v>
      </c>
      <c r="L29" s="32">
        <v>4949</v>
      </c>
      <c r="M29" s="32">
        <v>4331</v>
      </c>
      <c r="N29" s="31">
        <v>4203</v>
      </c>
      <c r="O29" s="195">
        <f>SUM(Tabla27[[#This Row],[Gener]:[Desembre]])</f>
        <v>54442.5</v>
      </c>
    </row>
    <row r="30" spans="1:15" x14ac:dyDescent="0.3">
      <c r="A30" s="12">
        <v>27</v>
      </c>
      <c r="B30" s="44" t="s">
        <v>46</v>
      </c>
      <c r="C30" s="188"/>
      <c r="D30" s="10"/>
      <c r="E30" s="10"/>
      <c r="F30" s="287"/>
      <c r="G30" s="10"/>
      <c r="H30" s="10"/>
      <c r="I30" s="10"/>
      <c r="J30" s="10"/>
      <c r="K30" s="32"/>
      <c r="L30" s="32"/>
      <c r="M30" s="32"/>
      <c r="N30" s="31"/>
      <c r="O30" s="195">
        <f>SUM(Tabla27[[#This Row],[Gener]:[Desembre]])</f>
        <v>0</v>
      </c>
    </row>
    <row r="31" spans="1:15" x14ac:dyDescent="0.3">
      <c r="A31" s="12">
        <v>28</v>
      </c>
      <c r="B31" s="44" t="s">
        <v>47</v>
      </c>
      <c r="C31" s="188">
        <v>15775.942930701567</v>
      </c>
      <c r="D31" s="10">
        <v>13941.785714285714</v>
      </c>
      <c r="E31" s="10">
        <v>15280</v>
      </c>
      <c r="F31" s="287">
        <v>16920</v>
      </c>
      <c r="G31" s="10">
        <v>16010</v>
      </c>
      <c r="H31" s="10">
        <v>17270</v>
      </c>
      <c r="I31" s="10">
        <v>22660</v>
      </c>
      <c r="J31" s="10">
        <v>15180</v>
      </c>
      <c r="K31" s="32">
        <v>16216.923076923078</v>
      </c>
      <c r="L31" s="32">
        <v>19380</v>
      </c>
      <c r="M31" s="32">
        <v>16400</v>
      </c>
      <c r="N31" s="31">
        <v>18840</v>
      </c>
      <c r="O31" s="195">
        <f>SUM(Tabla27[[#This Row],[Gener]:[Desembre]])</f>
        <v>203874.65172191034</v>
      </c>
    </row>
    <row r="32" spans="1:15" x14ac:dyDescent="0.3">
      <c r="A32" s="12">
        <v>29</v>
      </c>
      <c r="B32" s="44" t="s">
        <v>48</v>
      </c>
      <c r="C32" s="188">
        <v>245.85647600040591</v>
      </c>
      <c r="D32" s="10">
        <v>360.96556543615367</v>
      </c>
      <c r="E32" s="10">
        <v>259.83069562016931</v>
      </c>
      <c r="F32" s="287">
        <v>7706.8334123597278</v>
      </c>
      <c r="G32" s="10">
        <v>11121.621781528402</v>
      </c>
      <c r="H32" s="10">
        <v>14187.692307692309</v>
      </c>
      <c r="I32" s="10">
        <v>15305.220082532776</v>
      </c>
      <c r="J32" s="10">
        <v>16172.643877062381</v>
      </c>
      <c r="K32" s="32">
        <v>12560.007663569306</v>
      </c>
      <c r="L32" s="32">
        <v>14505.277009728625</v>
      </c>
      <c r="M32" s="32">
        <v>12250.489563567362</v>
      </c>
      <c r="N32" s="31">
        <v>15052.251526251526</v>
      </c>
      <c r="O32" s="195">
        <f>SUM(Tabla27[[#This Row],[Gener]:[Desembre]])</f>
        <v>119728.68996134914</v>
      </c>
    </row>
    <row r="33" spans="1:20" x14ac:dyDescent="0.3">
      <c r="A33" s="12">
        <v>30</v>
      </c>
      <c r="B33" s="44" t="s">
        <v>50</v>
      </c>
      <c r="C33" s="188">
        <v>15890</v>
      </c>
      <c r="D33" s="10">
        <v>10670</v>
      </c>
      <c r="E33" s="10">
        <v>11120</v>
      </c>
      <c r="F33" s="287">
        <v>10930</v>
      </c>
      <c r="G33" s="10">
        <v>15610</v>
      </c>
      <c r="H33" s="10">
        <v>12350</v>
      </c>
      <c r="I33" s="10">
        <v>16560</v>
      </c>
      <c r="J33" s="10">
        <v>10430</v>
      </c>
      <c r="K33" s="32">
        <v>12330</v>
      </c>
      <c r="L33" s="32">
        <v>10250</v>
      </c>
      <c r="M33" s="32">
        <v>11170</v>
      </c>
      <c r="N33" s="31">
        <v>11660</v>
      </c>
      <c r="O33" s="195">
        <f>SUM(Tabla27[[#This Row],[Gener]:[Desembre]])</f>
        <v>148970</v>
      </c>
    </row>
    <row r="34" spans="1:20" x14ac:dyDescent="0.3">
      <c r="A34" s="12">
        <v>31</v>
      </c>
      <c r="B34" s="44" t="s">
        <v>51</v>
      </c>
      <c r="C34" s="188">
        <v>2550.2554191414274</v>
      </c>
      <c r="D34" s="10">
        <v>1376.2138273614507</v>
      </c>
      <c r="E34" s="10">
        <v>1809.438067309035</v>
      </c>
      <c r="F34" s="287">
        <v>2033.8632285329281</v>
      </c>
      <c r="G34" s="10">
        <v>1841.2592981417176</v>
      </c>
      <c r="H34" s="10">
        <v>1833.3784708960636</v>
      </c>
      <c r="I34" s="10">
        <v>2034.1638209833066</v>
      </c>
      <c r="J34" s="10">
        <v>1283.1558311437288</v>
      </c>
      <c r="K34" s="32">
        <v>1738.3544041532723</v>
      </c>
      <c r="L34" s="32">
        <v>1334.9541454817911</v>
      </c>
      <c r="M34" s="32">
        <v>1749.9186603204403</v>
      </c>
      <c r="N34" s="31">
        <v>2500.72254831291</v>
      </c>
      <c r="O34" s="195">
        <f>SUM(Tabla27[[#This Row],[Gener]:[Desembre]])</f>
        <v>22085.677721778073</v>
      </c>
    </row>
    <row r="35" spans="1:20" x14ac:dyDescent="0.3">
      <c r="A35" s="12">
        <v>32</v>
      </c>
      <c r="B35" s="44" t="s">
        <v>52</v>
      </c>
      <c r="C35" s="188">
        <v>21456.577704027444</v>
      </c>
      <c r="D35" s="10">
        <v>18495.327377506412</v>
      </c>
      <c r="E35" s="10">
        <v>21234.0190357674</v>
      </c>
      <c r="F35" s="287">
        <v>22199.512092773391</v>
      </c>
      <c r="G35" s="10">
        <v>22458.337450633728</v>
      </c>
      <c r="H35" s="10">
        <v>25625.429602024811</v>
      </c>
      <c r="I35" s="10">
        <v>26947</v>
      </c>
      <c r="J35" s="10">
        <v>25012.656897506778</v>
      </c>
      <c r="K35" s="32">
        <v>25313.304414390837</v>
      </c>
      <c r="L35" s="32">
        <v>24049</v>
      </c>
      <c r="M35" s="32">
        <v>32450</v>
      </c>
      <c r="N35" s="31">
        <v>36420</v>
      </c>
      <c r="O35" s="195">
        <f>SUM(Tabla27[[#This Row],[Gener]:[Desembre]])</f>
        <v>301661.16457463079</v>
      </c>
    </row>
    <row r="36" spans="1:20" x14ac:dyDescent="0.3">
      <c r="A36" s="12">
        <v>33</v>
      </c>
      <c r="B36" s="44" t="s">
        <v>21</v>
      </c>
      <c r="C36" s="188"/>
      <c r="D36" s="10"/>
      <c r="E36" s="10"/>
      <c r="F36" s="287"/>
      <c r="G36" s="10"/>
      <c r="H36" s="10"/>
      <c r="I36" s="10"/>
      <c r="J36" s="10"/>
      <c r="K36" s="32"/>
      <c r="L36" s="32"/>
      <c r="M36" s="32"/>
      <c r="N36" s="31"/>
      <c r="O36" s="195">
        <f>SUM(Tabla27[[#This Row],[Gener]:[Desembre]])</f>
        <v>0</v>
      </c>
    </row>
    <row r="37" spans="1:20" x14ac:dyDescent="0.3">
      <c r="A37" s="12">
        <v>34</v>
      </c>
      <c r="B37" s="44" t="s">
        <v>22</v>
      </c>
      <c r="C37" s="188">
        <v>6437.0023539678714</v>
      </c>
      <c r="D37" s="10">
        <v>4470.1755464701928</v>
      </c>
      <c r="E37" s="10">
        <v>4483.252102667705</v>
      </c>
      <c r="F37" s="287">
        <v>5071.2442097476132</v>
      </c>
      <c r="G37" s="10">
        <v>4209.9218086255314</v>
      </c>
      <c r="H37" s="10">
        <v>4993.3263942460653</v>
      </c>
      <c r="I37" s="10">
        <v>5998.3937015893571</v>
      </c>
      <c r="J37" s="10">
        <v>4621.2975291568191</v>
      </c>
      <c r="K37" s="32">
        <v>6342.6798296554389</v>
      </c>
      <c r="L37" s="32">
        <v>5830.2748353014204</v>
      </c>
      <c r="M37" s="32">
        <v>5381.421077473251</v>
      </c>
      <c r="N37" s="31">
        <v>7254.5163045163044</v>
      </c>
      <c r="O37" s="195">
        <f>SUM(Tabla27[[#This Row],[Gener]:[Desembre]])</f>
        <v>65093.505693417566</v>
      </c>
    </row>
    <row r="38" spans="1:20" x14ac:dyDescent="0.3">
      <c r="A38" s="12">
        <v>35</v>
      </c>
      <c r="B38" s="44" t="s">
        <v>23</v>
      </c>
      <c r="C38" s="188">
        <v>8207.2597439981582</v>
      </c>
      <c r="D38" s="10">
        <v>6588.9625448397437</v>
      </c>
      <c r="E38" s="10">
        <v>7193.0265251094552</v>
      </c>
      <c r="F38" s="287">
        <v>8086.3541253661942</v>
      </c>
      <c r="G38" s="10">
        <v>8013.441397518528</v>
      </c>
      <c r="H38" s="10">
        <v>9506.266099820994</v>
      </c>
      <c r="I38" s="10">
        <v>8789.0608295971288</v>
      </c>
      <c r="J38" s="10">
        <v>7948.1305644293097</v>
      </c>
      <c r="K38" s="32">
        <v>10224.024594493894</v>
      </c>
      <c r="L38" s="32">
        <v>10984.47140008512</v>
      </c>
      <c r="M38" s="32">
        <v>8469.6582054707414</v>
      </c>
      <c r="N38" s="31">
        <v>7718.4006191294284</v>
      </c>
      <c r="O38" s="195">
        <f>SUM(Tabla27[[#This Row],[Gener]:[Desembre]])</f>
        <v>101729.05664985871</v>
      </c>
    </row>
    <row r="39" spans="1:20" x14ac:dyDescent="0.3">
      <c r="A39" s="12">
        <v>36</v>
      </c>
      <c r="B39" s="44" t="s">
        <v>24</v>
      </c>
      <c r="C39" s="188">
        <v>2297.0883431085044</v>
      </c>
      <c r="D39" s="10">
        <v>1787.5</v>
      </c>
      <c r="E39" s="10">
        <v>2016.4368279569894</v>
      </c>
      <c r="F39" s="287">
        <v>2949.2580645161293</v>
      </c>
      <c r="G39" s="10">
        <v>1681.7842741935483</v>
      </c>
      <c r="H39" s="10">
        <v>2212.016129032258</v>
      </c>
      <c r="I39" s="10">
        <v>1916.4177005789909</v>
      </c>
      <c r="J39" s="10">
        <v>1441.5277295909516</v>
      </c>
      <c r="K39" s="32">
        <v>4618.461538461539</v>
      </c>
      <c r="L39" s="32">
        <v>2116.8559814169571</v>
      </c>
      <c r="M39" s="32">
        <v>2549.3104643104643</v>
      </c>
      <c r="N39" s="31">
        <v>2593.7379484747908</v>
      </c>
      <c r="O39" s="195">
        <f>SUM(Tabla27[[#This Row],[Gener]:[Desembre]])</f>
        <v>28180.395001641118</v>
      </c>
    </row>
    <row r="40" spans="1:20" x14ac:dyDescent="0.3">
      <c r="A40" s="12">
        <v>37</v>
      </c>
      <c r="B40" s="44" t="s">
        <v>25</v>
      </c>
      <c r="C40" s="188">
        <v>13438.193248769723</v>
      </c>
      <c r="D40" s="10">
        <v>9594.7252446320344</v>
      </c>
      <c r="E40" s="10">
        <v>11877.989427053131</v>
      </c>
      <c r="F40" s="287">
        <v>12177.322534965444</v>
      </c>
      <c r="G40" s="10">
        <v>14544.268244462051</v>
      </c>
      <c r="H40" s="10">
        <v>13012.103657514852</v>
      </c>
      <c r="I40" s="10">
        <v>15606.049159379209</v>
      </c>
      <c r="J40" s="10">
        <v>15560</v>
      </c>
      <c r="K40" s="32">
        <v>18650</v>
      </c>
      <c r="L40" s="32">
        <v>20480</v>
      </c>
      <c r="M40" s="32">
        <v>16450</v>
      </c>
      <c r="N40" s="31">
        <v>18360</v>
      </c>
      <c r="O40" s="195">
        <f>SUM(Tabla27[[#This Row],[Gener]:[Desembre]])</f>
        <v>179750.65151677644</v>
      </c>
    </row>
    <row r="41" spans="1:20" x14ac:dyDescent="0.3">
      <c r="A41" s="12">
        <v>38</v>
      </c>
      <c r="B41" s="44" t="s">
        <v>5</v>
      </c>
      <c r="C41" s="188">
        <v>2407.8066399737313</v>
      </c>
      <c r="D41" s="10">
        <v>1441.3395225464192</v>
      </c>
      <c r="E41" s="10">
        <v>1502.4565625533367</v>
      </c>
      <c r="F41" s="287">
        <v>2291.1316585085588</v>
      </c>
      <c r="G41" s="10">
        <v>1595.8374384236454</v>
      </c>
      <c r="H41" s="10">
        <v>1761.1704362872329</v>
      </c>
      <c r="I41" s="10">
        <v>2438.3850755922062</v>
      </c>
      <c r="J41" s="10">
        <v>2113.600506580563</v>
      </c>
      <c r="K41" s="32">
        <v>1827.2886597938145</v>
      </c>
      <c r="L41" s="32">
        <v>2389.0172482157018</v>
      </c>
      <c r="M41" s="32">
        <v>3097.1561862461281</v>
      </c>
      <c r="N41" s="31">
        <v>3393.9327602157091</v>
      </c>
      <c r="O41" s="195">
        <f>SUM(Tabla27[[#This Row],[Gener]:[Desembre]])</f>
        <v>26259.12269493705</v>
      </c>
    </row>
    <row r="42" spans="1:20" x14ac:dyDescent="0.3">
      <c r="A42" s="12">
        <v>39</v>
      </c>
      <c r="B42" s="44" t="s">
        <v>6</v>
      </c>
      <c r="C42" s="188">
        <v>5551</v>
      </c>
      <c r="D42" s="10">
        <v>3038</v>
      </c>
      <c r="E42" s="10">
        <v>5798</v>
      </c>
      <c r="F42" s="287">
        <v>5284</v>
      </c>
      <c r="G42" s="10">
        <v>4724</v>
      </c>
      <c r="H42" s="10">
        <v>3754</v>
      </c>
      <c r="I42" s="279">
        <v>7820</v>
      </c>
      <c r="J42" s="10">
        <v>6434</v>
      </c>
      <c r="K42" s="32">
        <v>4586</v>
      </c>
      <c r="L42" s="32">
        <v>5798</v>
      </c>
      <c r="M42" s="32">
        <v>4920</v>
      </c>
      <c r="N42" s="31">
        <v>4112</v>
      </c>
      <c r="O42" s="195">
        <f>SUM(Tabla27[[#This Row],[Gener]:[Desembre]])</f>
        <v>61819</v>
      </c>
    </row>
    <row r="43" spans="1:20" x14ac:dyDescent="0.3">
      <c r="A43" s="12">
        <v>40</v>
      </c>
      <c r="B43" s="44" t="s">
        <v>8</v>
      </c>
      <c r="C43" s="188">
        <v>164.51612903225808</v>
      </c>
      <c r="D43" s="10">
        <v>342.37400530503982</v>
      </c>
      <c r="E43" s="10">
        <v>463.86294589520401</v>
      </c>
      <c r="F43" s="287">
        <v>746.26802410055404</v>
      </c>
      <c r="G43" s="10">
        <v>558.05418719211821</v>
      </c>
      <c r="H43" s="10">
        <v>647.38886828986938</v>
      </c>
      <c r="I43" s="10">
        <v>817.59034683482912</v>
      </c>
      <c r="J43" s="10">
        <v>754.8573237787723</v>
      </c>
      <c r="K43" s="32">
        <v>641.10309278350519</v>
      </c>
      <c r="L43" s="32">
        <v>1004.4585976738038</v>
      </c>
      <c r="M43" s="32">
        <v>1520.4625569366017</v>
      </c>
      <c r="N43" s="31">
        <v>1361.7248245673413</v>
      </c>
      <c r="O43" s="195">
        <f>SUM(Tabla27[[#This Row],[Gener]:[Desembre]])</f>
        <v>9022.6609023898982</v>
      </c>
      <c r="Q43" s="18"/>
    </row>
    <row r="44" spans="1:20" ht="15" thickBot="1" x14ac:dyDescent="0.35">
      <c r="A44" s="81">
        <v>41</v>
      </c>
      <c r="B44" s="45" t="s">
        <v>49</v>
      </c>
      <c r="C44" s="41"/>
      <c r="D44" s="32"/>
      <c r="E44" s="32"/>
      <c r="F44" s="289"/>
      <c r="G44" s="19"/>
      <c r="H44" s="19"/>
      <c r="I44" s="19"/>
      <c r="J44" s="32"/>
      <c r="K44" s="32"/>
      <c r="L44" s="32"/>
      <c r="M44" s="32"/>
      <c r="N44" s="34"/>
      <c r="O44" s="195">
        <f>SUM(Tabla27[[#This Row],[Gener]:[Desembre]])</f>
        <v>0</v>
      </c>
      <c r="Q44" s="18"/>
    </row>
    <row r="45" spans="1:20" s="4" customFormat="1" ht="15" thickBot="1" x14ac:dyDescent="0.35">
      <c r="A45" s="82"/>
      <c r="B45" s="20" t="s">
        <v>72</v>
      </c>
      <c r="C45" s="40">
        <f>SUBTOTAL(109,C5:C44)</f>
        <v>657250.90863999515</v>
      </c>
      <c r="D45" s="40">
        <f t="shared" ref="D45:N45" si="0">SUBTOTAL(109,D5:D44)</f>
        <v>543822.89999999991</v>
      </c>
      <c r="E45" s="40">
        <f t="shared" si="0"/>
        <v>594378.56511627894</v>
      </c>
      <c r="F45" s="40">
        <f t="shared" si="0"/>
        <v>608518.29999999993</v>
      </c>
      <c r="G45" s="40">
        <f t="shared" si="0"/>
        <v>652360.76842105261</v>
      </c>
      <c r="H45" s="40">
        <f t="shared" si="0"/>
        <v>641308.00000000012</v>
      </c>
      <c r="I45" s="40">
        <f t="shared" si="0"/>
        <v>696782.25098396058</v>
      </c>
      <c r="J45" s="40">
        <f t="shared" si="0"/>
        <v>571101.08368914877</v>
      </c>
      <c r="K45" s="40">
        <f t="shared" si="0"/>
        <v>657745.97827265051</v>
      </c>
      <c r="L45" s="40">
        <f t="shared" si="0"/>
        <v>671673.55339153833</v>
      </c>
      <c r="M45" s="40">
        <f t="shared" si="0"/>
        <v>635618.09926065477</v>
      </c>
      <c r="N45" s="40">
        <f t="shared" si="0"/>
        <v>729706.39963022468</v>
      </c>
      <c r="O45" s="8">
        <f>SUM(Tabla27[[#This Row],[Gener]:[Desembre]])</f>
        <v>7660266.8074055035</v>
      </c>
      <c r="Q45" s="199"/>
      <c r="R45" s="199"/>
      <c r="S45" s="199"/>
      <c r="T45" s="199"/>
    </row>
    <row r="46" spans="1:20" ht="15" thickBot="1" x14ac:dyDescent="0.35">
      <c r="A46" s="10"/>
      <c r="B46" s="46" t="s">
        <v>67</v>
      </c>
      <c r="C46" s="42">
        <v>625276.69999999984</v>
      </c>
      <c r="D46" s="35">
        <v>510618.6</v>
      </c>
      <c r="E46" s="35">
        <v>535114.79999999993</v>
      </c>
      <c r="F46" s="35">
        <v>520198.17692234967</v>
      </c>
      <c r="G46" s="35">
        <v>633049.59999999986</v>
      </c>
      <c r="H46" s="35">
        <v>630606.50000000047</v>
      </c>
      <c r="I46" s="35">
        <v>637260.29999999981</v>
      </c>
      <c r="J46" s="35">
        <v>565122.90000000026</v>
      </c>
      <c r="K46" s="35">
        <v>615964.40000000037</v>
      </c>
      <c r="L46" s="35">
        <v>575183.80000000075</v>
      </c>
      <c r="M46" s="35">
        <v>546391.00000000023</v>
      </c>
      <c r="N46" s="37">
        <v>635211.54999999993</v>
      </c>
      <c r="O46" s="39">
        <f>SUM(Tabla27[[#This Row],[Gener]:[Desembre]])</f>
        <v>7029998.3269223506</v>
      </c>
    </row>
    <row r="47" spans="1:20" ht="15" thickBot="1" x14ac:dyDescent="0.35">
      <c r="A47" s="19"/>
      <c r="B47" s="73" t="s">
        <v>58</v>
      </c>
      <c r="C47" s="285">
        <f>(C45/C46)-1</f>
        <v>5.1136094852079594E-2</v>
      </c>
      <c r="D47" s="285">
        <f t="shared" ref="D47:O47" si="1">(D45/D46)-1</f>
        <v>6.5027595939513239E-2</v>
      </c>
      <c r="E47" s="285">
        <f t="shared" si="1"/>
        <v>0.11074962814760303</v>
      </c>
      <c r="F47" s="285">
        <f t="shared" si="1"/>
        <v>0.16978168512657787</v>
      </c>
      <c r="G47" s="285">
        <f t="shared" si="1"/>
        <v>3.0504984792744105E-2</v>
      </c>
      <c r="H47" s="285">
        <f t="shared" si="1"/>
        <v>1.6970170780034266E-2</v>
      </c>
      <c r="I47" s="285">
        <f t="shared" si="1"/>
        <v>9.3402885734386265E-2</v>
      </c>
      <c r="J47" s="285">
        <f t="shared" si="1"/>
        <v>1.0578555017233482E-2</v>
      </c>
      <c r="K47" s="285">
        <f t="shared" si="1"/>
        <v>6.783115756795377E-2</v>
      </c>
      <c r="L47" s="285">
        <f t="shared" si="1"/>
        <v>0.16775464363137038</v>
      </c>
      <c r="M47" s="285">
        <f t="shared" si="1"/>
        <v>0.16330265187503912</v>
      </c>
      <c r="N47" s="285">
        <f t="shared" si="1"/>
        <v>0.14876122707501893</v>
      </c>
      <c r="O47" s="285">
        <f t="shared" si="1"/>
        <v>8.9654143738477465E-2</v>
      </c>
    </row>
    <row r="48" spans="1:20" x14ac:dyDescent="0.3">
      <c r="A48" s="19"/>
      <c r="B48" s="278" t="s">
        <v>66</v>
      </c>
      <c r="C48" s="84">
        <v>589.47679999999991</v>
      </c>
      <c r="D48" s="84">
        <v>792.61887999999976</v>
      </c>
      <c r="E48" s="84">
        <v>1572.9075199999993</v>
      </c>
      <c r="F48" s="84">
        <v>1378.7951999999993</v>
      </c>
      <c r="G48" s="84">
        <v>1273.6278399999994</v>
      </c>
      <c r="H48" s="84">
        <v>979.47199999999975</v>
      </c>
      <c r="I48" s="84">
        <v>2224</v>
      </c>
      <c r="J48" s="84">
        <v>1678.6643199999994</v>
      </c>
      <c r="K48" s="84">
        <v>1378</v>
      </c>
      <c r="L48" s="84">
        <v>1868</v>
      </c>
      <c r="M48" s="84">
        <v>1357</v>
      </c>
      <c r="N48" s="84">
        <v>1236</v>
      </c>
      <c r="O48" s="93">
        <f>SUM(Tabla27[[#This Row],[Gener]:[Desembre]])</f>
        <v>16328.562559999998</v>
      </c>
    </row>
    <row r="49" spans="2:8" x14ac:dyDescent="0.3">
      <c r="B49" s="16" t="s">
        <v>70</v>
      </c>
    </row>
    <row r="50" spans="2:8" x14ac:dyDescent="0.3">
      <c r="E50" s="74"/>
      <c r="H50" s="76"/>
    </row>
  </sheetData>
  <sheetProtection sheet="1" objects="1" scenarios="1"/>
  <pageMargins left="0.19685039370078741" right="0.23622047244094491" top="0.39370078740157483" bottom="0.45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47" calculatedColumn="1"/>
  </ignoredErrors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52"/>
  <sheetViews>
    <sheetView showZeros="0" zoomScale="90" zoomScaleNormal="90" workbookViewId="0">
      <selection activeCell="Q57" sqref="Q57"/>
    </sheetView>
  </sheetViews>
  <sheetFormatPr baseColWidth="10" defaultColWidth="11.44140625" defaultRowHeight="14.4" x14ac:dyDescent="0.3"/>
  <cols>
    <col min="1" max="1" width="5.6640625" style="3" customWidth="1"/>
    <col min="2" max="2" width="26.109375" style="3" bestFit="1" customWidth="1"/>
    <col min="3" max="6" width="11.44140625" style="2"/>
    <col min="7" max="10" width="11.44140625" style="2" customWidth="1"/>
    <col min="11" max="11" width="11.88671875" style="2" customWidth="1"/>
    <col min="12" max="12" width="11.44140625" style="2" customWidth="1"/>
    <col min="13" max="13" width="12.5546875" style="2" customWidth="1"/>
    <col min="14" max="14" width="12.33203125" style="2" customWidth="1"/>
    <col min="15" max="15" width="11.44140625" style="2"/>
    <col min="16" max="16" width="13.88671875" style="3" bestFit="1" customWidth="1"/>
    <col min="17" max="16384" width="11.44140625" style="3"/>
  </cols>
  <sheetData>
    <row r="2" spans="1:17" ht="15.6" x14ac:dyDescent="0.3">
      <c r="B2" s="1" t="s">
        <v>71</v>
      </c>
    </row>
    <row r="3" spans="1:17" ht="15" thickBot="1" x14ac:dyDescent="0.35">
      <c r="C3" s="4" t="s">
        <v>69</v>
      </c>
    </row>
    <row r="4" spans="1:17" ht="15" thickBot="1" x14ac:dyDescent="0.35">
      <c r="A4" s="8" t="s">
        <v>59</v>
      </c>
      <c r="B4" s="20" t="s">
        <v>57</v>
      </c>
      <c r="C4" s="40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6" t="s">
        <v>37</v>
      </c>
      <c r="O4" s="8" t="s">
        <v>38</v>
      </c>
    </row>
    <row r="5" spans="1:17" x14ac:dyDescent="0.3">
      <c r="A5" s="38">
        <v>1</v>
      </c>
      <c r="B5" s="43" t="s">
        <v>39</v>
      </c>
      <c r="C5" s="41">
        <v>60</v>
      </c>
      <c r="D5" s="32">
        <v>59.999999999999993</v>
      </c>
      <c r="E5" s="32">
        <v>40</v>
      </c>
      <c r="F5" s="286">
        <v>50</v>
      </c>
      <c r="G5" s="32">
        <v>200</v>
      </c>
      <c r="H5" s="32">
        <v>60</v>
      </c>
      <c r="I5" s="32">
        <v>80</v>
      </c>
      <c r="J5" s="32">
        <v>50</v>
      </c>
      <c r="K5" s="32">
        <v>100</v>
      </c>
      <c r="L5" s="32">
        <v>160</v>
      </c>
      <c r="M5" s="32">
        <v>40</v>
      </c>
      <c r="N5" s="33">
        <v>10</v>
      </c>
      <c r="O5" s="196">
        <f>SUM(Tabla2510[[#This Row],[Gener]:[Desembre]])</f>
        <v>910</v>
      </c>
      <c r="P5" s="273"/>
    </row>
    <row r="6" spans="1:17" x14ac:dyDescent="0.3">
      <c r="A6" s="12">
        <v>2</v>
      </c>
      <c r="B6" s="44" t="s">
        <v>0</v>
      </c>
      <c r="C6" s="188">
        <v>1230</v>
      </c>
      <c r="D6" s="10">
        <v>1340</v>
      </c>
      <c r="E6" s="10">
        <v>2860</v>
      </c>
      <c r="F6" s="287">
        <v>1600</v>
      </c>
      <c r="G6" s="10">
        <v>1600</v>
      </c>
      <c r="H6" s="10">
        <v>2160</v>
      </c>
      <c r="I6" s="10">
        <v>2520</v>
      </c>
      <c r="J6" s="10">
        <v>1260</v>
      </c>
      <c r="K6" s="10">
        <v>1690</v>
      </c>
      <c r="L6" s="10">
        <v>3740</v>
      </c>
      <c r="M6" s="10">
        <v>1060</v>
      </c>
      <c r="N6" s="11">
        <v>1320</v>
      </c>
      <c r="O6" s="197">
        <f>SUM(Tabla2510[[#This Row],[Gener]:[Desembre]])</f>
        <v>22380</v>
      </c>
      <c r="P6" s="273"/>
    </row>
    <row r="7" spans="1:17" x14ac:dyDescent="0.3">
      <c r="A7" s="12">
        <v>3</v>
      </c>
      <c r="B7" s="44" t="s">
        <v>1</v>
      </c>
      <c r="C7" s="188"/>
      <c r="D7" s="10"/>
      <c r="E7" s="10"/>
      <c r="F7" s="287"/>
      <c r="G7" s="10"/>
      <c r="H7" s="10"/>
      <c r="I7" s="10"/>
      <c r="J7" s="10"/>
      <c r="K7" s="10"/>
      <c r="L7" s="10"/>
      <c r="M7" s="10"/>
      <c r="N7" s="11"/>
      <c r="O7" s="197">
        <f>SUM(Tabla2510[[#This Row],[Gener]:[Desembre]])</f>
        <v>0</v>
      </c>
      <c r="P7" s="273"/>
    </row>
    <row r="8" spans="1:17" x14ac:dyDescent="0.3">
      <c r="A8" s="12">
        <v>4</v>
      </c>
      <c r="B8" s="44" t="s">
        <v>2</v>
      </c>
      <c r="C8" s="188"/>
      <c r="D8" s="10"/>
      <c r="E8" s="10"/>
      <c r="F8" s="287"/>
      <c r="G8" s="10"/>
      <c r="H8" s="10"/>
      <c r="I8" s="10"/>
      <c r="J8" s="10"/>
      <c r="K8" s="10"/>
      <c r="L8" s="10"/>
      <c r="M8" s="10"/>
      <c r="N8" s="11"/>
      <c r="O8" s="197">
        <f>SUM(Tabla2510[[#This Row],[Gener]:[Desembre]])</f>
        <v>0</v>
      </c>
      <c r="P8" s="273"/>
      <c r="Q8"/>
    </row>
    <row r="9" spans="1:17" x14ac:dyDescent="0.3">
      <c r="A9" s="12">
        <v>5</v>
      </c>
      <c r="B9" s="44" t="s">
        <v>3</v>
      </c>
      <c r="C9" s="188"/>
      <c r="D9" s="10"/>
      <c r="E9" s="10"/>
      <c r="F9" s="287"/>
      <c r="G9" s="10"/>
      <c r="H9" s="10"/>
      <c r="I9" s="10"/>
      <c r="J9" s="10"/>
      <c r="K9" s="10"/>
      <c r="L9" s="10"/>
      <c r="M9" s="10"/>
      <c r="N9" s="11"/>
      <c r="O9" s="197">
        <f>SUM(Tabla2510[[#This Row],[Gener]:[Desembre]])</f>
        <v>0</v>
      </c>
      <c r="P9" s="273"/>
      <c r="Q9"/>
    </row>
    <row r="10" spans="1:17" x14ac:dyDescent="0.3">
      <c r="A10" s="12">
        <v>6</v>
      </c>
      <c r="B10" s="44" t="s">
        <v>4</v>
      </c>
      <c r="C10" s="188">
        <v>6070</v>
      </c>
      <c r="D10" s="10">
        <v>6420</v>
      </c>
      <c r="E10" s="10">
        <v>8050</v>
      </c>
      <c r="F10" s="287">
        <v>6760</v>
      </c>
      <c r="G10" s="10">
        <v>7040</v>
      </c>
      <c r="H10" s="10">
        <v>8410</v>
      </c>
      <c r="I10" s="10">
        <v>6820</v>
      </c>
      <c r="J10" s="10">
        <v>5650</v>
      </c>
      <c r="K10" s="10">
        <v>7440</v>
      </c>
      <c r="L10" s="10">
        <v>5870</v>
      </c>
      <c r="M10" s="10">
        <v>8250</v>
      </c>
      <c r="N10" s="11">
        <v>6950</v>
      </c>
      <c r="O10" s="197">
        <f>SUM(Tabla2510[[#This Row],[Gener]:[Desembre]])</f>
        <v>83730</v>
      </c>
      <c r="P10" s="273"/>
      <c r="Q10"/>
    </row>
    <row r="11" spans="1:17" x14ac:dyDescent="0.3">
      <c r="A11" s="12">
        <v>8</v>
      </c>
      <c r="B11" s="45" t="s">
        <v>7</v>
      </c>
      <c r="C11" s="188"/>
      <c r="D11" s="10"/>
      <c r="E11" s="10"/>
      <c r="F11" s="287"/>
      <c r="G11" s="10"/>
      <c r="H11" s="10"/>
      <c r="I11" s="10"/>
      <c r="J11" s="10"/>
      <c r="K11" s="10"/>
      <c r="L11" s="10"/>
      <c r="M11" s="10"/>
      <c r="N11" s="11"/>
      <c r="O11" s="198">
        <f>SUM(Tabla2510[[#This Row],[Gener]:[Desembre]])</f>
        <v>0</v>
      </c>
      <c r="P11" s="273"/>
      <c r="Q11"/>
    </row>
    <row r="12" spans="1:17" x14ac:dyDescent="0.3">
      <c r="A12" s="12">
        <v>9</v>
      </c>
      <c r="B12" s="44" t="s">
        <v>40</v>
      </c>
      <c r="C12" s="188"/>
      <c r="D12" s="10"/>
      <c r="E12" s="10"/>
      <c r="F12" s="287"/>
      <c r="G12" s="10"/>
      <c r="H12" s="10"/>
      <c r="I12" s="10"/>
      <c r="J12" s="10"/>
      <c r="K12" s="10"/>
      <c r="L12" s="10"/>
      <c r="M12" s="10"/>
      <c r="N12" s="11"/>
      <c r="O12" s="197">
        <f>SUM(Tabla2510[[#This Row],[Gener]:[Desembre]])</f>
        <v>0</v>
      </c>
      <c r="P12" s="273"/>
      <c r="Q12"/>
    </row>
    <row r="13" spans="1:17" x14ac:dyDescent="0.3">
      <c r="A13" s="12">
        <v>10</v>
      </c>
      <c r="B13" s="43" t="s">
        <v>41</v>
      </c>
      <c r="C13" s="188"/>
      <c r="D13" s="10"/>
      <c r="E13" s="10"/>
      <c r="F13" s="287"/>
      <c r="G13" s="10"/>
      <c r="H13" s="10"/>
      <c r="I13" s="10"/>
      <c r="J13" s="10"/>
      <c r="K13" s="10"/>
      <c r="L13" s="10"/>
      <c r="M13" s="10"/>
      <c r="N13" s="11"/>
      <c r="O13" s="196">
        <f>SUM(Tabla2510[[#This Row],[Gener]:[Desembre]])</f>
        <v>0</v>
      </c>
      <c r="P13" s="273"/>
      <c r="Q13"/>
    </row>
    <row r="14" spans="1:17" x14ac:dyDescent="0.3">
      <c r="A14" s="12">
        <v>11</v>
      </c>
      <c r="B14" s="44" t="s">
        <v>9</v>
      </c>
      <c r="C14" s="188">
        <v>38310</v>
      </c>
      <c r="D14" s="10">
        <v>40070</v>
      </c>
      <c r="E14" s="10">
        <v>36260</v>
      </c>
      <c r="F14" s="287">
        <v>35240</v>
      </c>
      <c r="G14" s="10">
        <v>37970</v>
      </c>
      <c r="H14" s="10">
        <v>35810</v>
      </c>
      <c r="I14" s="10">
        <v>36830</v>
      </c>
      <c r="J14" s="10">
        <v>27350</v>
      </c>
      <c r="K14" s="10">
        <v>36800</v>
      </c>
      <c r="L14" s="10">
        <v>44960</v>
      </c>
      <c r="M14" s="10">
        <v>41300</v>
      </c>
      <c r="N14" s="11">
        <v>41450</v>
      </c>
      <c r="O14" s="197">
        <f>SUM(Tabla2510[[#This Row],[Gener]:[Desembre]])</f>
        <v>452350</v>
      </c>
      <c r="P14" s="273"/>
      <c r="Q14"/>
    </row>
    <row r="15" spans="1:17" x14ac:dyDescent="0.3">
      <c r="A15" s="12">
        <v>12</v>
      </c>
      <c r="B15" s="44" t="s">
        <v>10</v>
      </c>
      <c r="C15" s="188"/>
      <c r="D15" s="10"/>
      <c r="E15" s="10"/>
      <c r="F15" s="287"/>
      <c r="G15" s="10"/>
      <c r="H15" s="10"/>
      <c r="I15" s="10"/>
      <c r="J15" s="10"/>
      <c r="K15" s="10"/>
      <c r="L15" s="10"/>
      <c r="M15" s="10"/>
      <c r="N15" s="11"/>
      <c r="O15" s="197">
        <f>SUM(Tabla2510[[#This Row],[Gener]:[Desembre]])</f>
        <v>0</v>
      </c>
      <c r="P15" s="273"/>
      <c r="Q15"/>
    </row>
    <row r="16" spans="1:17" x14ac:dyDescent="0.3">
      <c r="A16" s="12">
        <v>13</v>
      </c>
      <c r="B16" s="44" t="s">
        <v>42</v>
      </c>
      <c r="C16" s="188"/>
      <c r="D16" s="10"/>
      <c r="E16" s="10"/>
      <c r="F16" s="287"/>
      <c r="G16" s="10"/>
      <c r="H16" s="10"/>
      <c r="I16" s="10"/>
      <c r="J16" s="10"/>
      <c r="K16" s="10"/>
      <c r="L16" s="10"/>
      <c r="M16" s="10"/>
      <c r="N16" s="11"/>
      <c r="O16" s="197">
        <f>SUM(Tabla2510[[#This Row],[Gener]:[Desembre]])</f>
        <v>0</v>
      </c>
      <c r="P16" s="273"/>
      <c r="Q16"/>
    </row>
    <row r="17" spans="1:29" x14ac:dyDescent="0.3">
      <c r="A17" s="12">
        <v>14</v>
      </c>
      <c r="B17" s="44" t="s">
        <v>11</v>
      </c>
      <c r="C17" s="188"/>
      <c r="D17" s="10"/>
      <c r="E17" s="10"/>
      <c r="F17" s="287"/>
      <c r="G17" s="10"/>
      <c r="H17" s="10"/>
      <c r="I17" s="10"/>
      <c r="J17" s="10"/>
      <c r="K17" s="10"/>
      <c r="L17" s="10"/>
      <c r="M17" s="10"/>
      <c r="N17" s="11"/>
      <c r="O17" s="197">
        <f>SUM(Tabla2510[[#This Row],[Gener]:[Desembre]])</f>
        <v>0</v>
      </c>
      <c r="P17" s="273"/>
      <c r="Q17"/>
    </row>
    <row r="18" spans="1:29" x14ac:dyDescent="0.3">
      <c r="A18" s="12">
        <v>15</v>
      </c>
      <c r="B18" s="44" t="s">
        <v>12</v>
      </c>
      <c r="C18" s="188"/>
      <c r="D18" s="10"/>
      <c r="E18" s="10"/>
      <c r="F18" s="287"/>
      <c r="G18" s="10"/>
      <c r="H18" s="10"/>
      <c r="I18" s="10"/>
      <c r="J18" s="10"/>
      <c r="K18" s="10"/>
      <c r="L18" s="10"/>
      <c r="M18" s="10"/>
      <c r="N18" s="11"/>
      <c r="O18" s="197">
        <f>SUM(Tabla2510[[#This Row],[Gener]:[Desembre]])</f>
        <v>0</v>
      </c>
      <c r="P18" s="273"/>
    </row>
    <row r="19" spans="1:29" x14ac:dyDescent="0.3">
      <c r="A19" s="12">
        <v>16</v>
      </c>
      <c r="B19" s="44" t="s">
        <v>13</v>
      </c>
      <c r="C19" s="188"/>
      <c r="D19" s="10"/>
      <c r="E19" s="10"/>
      <c r="F19" s="287"/>
      <c r="G19" s="10"/>
      <c r="H19" s="10"/>
      <c r="I19" s="10"/>
      <c r="J19" s="10"/>
      <c r="K19" s="10"/>
      <c r="L19" s="10"/>
      <c r="M19" s="10"/>
      <c r="N19" s="11"/>
      <c r="O19" s="197">
        <f>SUM(Tabla2510[[#This Row],[Gener]:[Desembre]])</f>
        <v>0</v>
      </c>
      <c r="P19" s="273"/>
    </row>
    <row r="20" spans="1:29" x14ac:dyDescent="0.3">
      <c r="A20" s="12">
        <v>17</v>
      </c>
      <c r="B20" s="44" t="s">
        <v>14</v>
      </c>
      <c r="C20" s="188"/>
      <c r="D20" s="10"/>
      <c r="E20" s="10"/>
      <c r="F20" s="287"/>
      <c r="G20" s="10"/>
      <c r="H20" s="10"/>
      <c r="I20" s="10"/>
      <c r="J20" s="10"/>
      <c r="K20" s="10"/>
      <c r="L20" s="10"/>
      <c r="M20" s="10"/>
      <c r="N20" s="11"/>
      <c r="O20" s="197">
        <f>SUM(Tabla2510[[#This Row],[Gener]:[Desembre]])</f>
        <v>0</v>
      </c>
      <c r="P20" s="273"/>
    </row>
    <row r="21" spans="1:29" x14ac:dyDescent="0.3">
      <c r="A21" s="12">
        <v>18</v>
      </c>
      <c r="B21" s="44" t="s">
        <v>15</v>
      </c>
      <c r="C21" s="188">
        <v>23640</v>
      </c>
      <c r="D21" s="10">
        <v>26880</v>
      </c>
      <c r="E21" s="10">
        <v>22700</v>
      </c>
      <c r="F21" s="287">
        <v>26020</v>
      </c>
      <c r="G21" s="10">
        <v>27200</v>
      </c>
      <c r="H21" s="10">
        <v>26680</v>
      </c>
      <c r="I21" s="10">
        <v>30740</v>
      </c>
      <c r="J21" s="10">
        <v>15420</v>
      </c>
      <c r="K21" s="10">
        <v>25720</v>
      </c>
      <c r="L21" s="10">
        <v>26840</v>
      </c>
      <c r="M21" s="10">
        <v>24260</v>
      </c>
      <c r="N21" s="11">
        <v>25530</v>
      </c>
      <c r="O21" s="197">
        <f>SUM(Tabla2510[[#This Row],[Gener]:[Desembre]])</f>
        <v>301630</v>
      </c>
      <c r="P21" s="273"/>
    </row>
    <row r="22" spans="1:29" x14ac:dyDescent="0.3">
      <c r="A22" s="12">
        <v>19</v>
      </c>
      <c r="B22" s="44" t="s">
        <v>16</v>
      </c>
      <c r="C22" s="188">
        <v>6160</v>
      </c>
      <c r="D22" s="10">
        <v>6020</v>
      </c>
      <c r="E22" s="10">
        <v>7360</v>
      </c>
      <c r="F22" s="287">
        <v>7000</v>
      </c>
      <c r="G22" s="10">
        <v>6160</v>
      </c>
      <c r="H22" s="10">
        <v>6460</v>
      </c>
      <c r="I22" s="10">
        <v>7360</v>
      </c>
      <c r="J22" s="10">
        <v>4590</v>
      </c>
      <c r="K22" s="10">
        <v>6660</v>
      </c>
      <c r="L22" s="10">
        <v>6680</v>
      </c>
      <c r="M22" s="10">
        <v>6680</v>
      </c>
      <c r="N22" s="11">
        <v>5820</v>
      </c>
      <c r="O22" s="197">
        <f>SUM(Tabla2510[[#This Row],[Gener]:[Desembre]])</f>
        <v>76950</v>
      </c>
      <c r="P22" s="273"/>
    </row>
    <row r="23" spans="1:29" x14ac:dyDescent="0.3">
      <c r="A23" s="12">
        <v>20</v>
      </c>
      <c r="B23" s="44" t="s">
        <v>17</v>
      </c>
      <c r="C23" s="188"/>
      <c r="D23" s="10"/>
      <c r="E23" s="10"/>
      <c r="F23" s="287"/>
      <c r="G23" s="10"/>
      <c r="H23" s="10"/>
      <c r="I23" s="10"/>
      <c r="J23" s="10"/>
      <c r="K23" s="10"/>
      <c r="L23" s="10"/>
      <c r="M23" s="10"/>
      <c r="N23" s="11"/>
      <c r="O23" s="197">
        <f>SUM(Tabla2510[[#This Row],[Gener]:[Desembre]])</f>
        <v>0</v>
      </c>
      <c r="P23" s="273"/>
    </row>
    <row r="24" spans="1:29" x14ac:dyDescent="0.3">
      <c r="A24" s="12">
        <v>21</v>
      </c>
      <c r="B24" s="44" t="s">
        <v>18</v>
      </c>
      <c r="C24" s="188"/>
      <c r="D24" s="10"/>
      <c r="E24" s="10"/>
      <c r="F24" s="287"/>
      <c r="G24" s="10"/>
      <c r="H24" s="10"/>
      <c r="I24" s="10"/>
      <c r="J24" s="10"/>
      <c r="K24" s="10"/>
      <c r="L24" s="10"/>
      <c r="M24" s="10"/>
      <c r="N24" s="11"/>
      <c r="O24" s="197">
        <f>SUM(Tabla2510[[#This Row],[Gener]:[Desembre]])</f>
        <v>0</v>
      </c>
      <c r="P24" s="273"/>
    </row>
    <row r="25" spans="1:29" x14ac:dyDescent="0.3">
      <c r="A25" s="12">
        <v>22</v>
      </c>
      <c r="B25" s="44" t="s">
        <v>19</v>
      </c>
      <c r="C25" s="188">
        <v>4060</v>
      </c>
      <c r="D25" s="10">
        <v>4360</v>
      </c>
      <c r="E25" s="10">
        <v>3800</v>
      </c>
      <c r="F25" s="287">
        <v>4980</v>
      </c>
      <c r="G25" s="10">
        <v>4820</v>
      </c>
      <c r="H25" s="10">
        <v>4080</v>
      </c>
      <c r="I25" s="10">
        <v>4100</v>
      </c>
      <c r="J25" s="10">
        <v>2580</v>
      </c>
      <c r="K25" s="10">
        <v>4340</v>
      </c>
      <c r="L25" s="10">
        <v>4780</v>
      </c>
      <c r="M25" s="10">
        <v>4640</v>
      </c>
      <c r="N25" s="11">
        <v>4000</v>
      </c>
      <c r="O25" s="197">
        <f>SUM(Tabla2510[[#This Row],[Gener]:[Desembre]])</f>
        <v>50540</v>
      </c>
      <c r="P25" s="273"/>
    </row>
    <row r="26" spans="1:29" x14ac:dyDescent="0.3">
      <c r="A26" s="12">
        <v>23</v>
      </c>
      <c r="B26" s="44" t="s">
        <v>43</v>
      </c>
      <c r="C26" s="188"/>
      <c r="D26" s="10"/>
      <c r="E26" s="10"/>
      <c r="F26" s="287"/>
      <c r="G26" s="10"/>
      <c r="H26" s="10"/>
      <c r="I26" s="10"/>
      <c r="J26" s="10"/>
      <c r="K26" s="10"/>
      <c r="L26" s="10"/>
      <c r="M26" s="10"/>
      <c r="N26" s="11"/>
      <c r="O26" s="197">
        <f>SUM(Tabla2510[[#This Row],[Gener]:[Desembre]])</f>
        <v>0</v>
      </c>
      <c r="P26" s="273"/>
    </row>
    <row r="27" spans="1:29" x14ac:dyDescent="0.3">
      <c r="A27" s="12">
        <v>24</v>
      </c>
      <c r="B27" s="44" t="s">
        <v>44</v>
      </c>
      <c r="C27" s="280">
        <v>3633</v>
      </c>
      <c r="D27" s="281">
        <v>3208.5</v>
      </c>
      <c r="E27" s="281">
        <v>6424.4</v>
      </c>
      <c r="F27" s="290">
        <v>3221.7</v>
      </c>
      <c r="G27" s="281">
        <v>7876.6</v>
      </c>
      <c r="H27" s="281">
        <v>8626.7999999999993</v>
      </c>
      <c r="I27" s="282">
        <v>4022</v>
      </c>
      <c r="J27" s="283">
        <v>7073.6</v>
      </c>
      <c r="K27" s="10">
        <v>7856.2999999999993</v>
      </c>
      <c r="L27" s="10">
        <v>3958</v>
      </c>
      <c r="M27" s="10">
        <v>7810.7</v>
      </c>
      <c r="N27" s="11">
        <v>4586</v>
      </c>
      <c r="O27" s="197">
        <f>SUM(Tabla2510[[#This Row],[Gener]:[Desembre]])</f>
        <v>68297.599999999991</v>
      </c>
      <c r="P27" s="273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x14ac:dyDescent="0.3">
      <c r="A28" s="12">
        <v>25</v>
      </c>
      <c r="B28" s="44" t="s">
        <v>20</v>
      </c>
      <c r="C28" s="188"/>
      <c r="D28" s="10"/>
      <c r="E28" s="10"/>
      <c r="F28" s="287"/>
      <c r="G28" s="10"/>
      <c r="H28" s="10"/>
      <c r="I28" s="10"/>
      <c r="J28" s="10"/>
      <c r="K28" s="10"/>
      <c r="L28" s="10"/>
      <c r="M28" s="10"/>
      <c r="N28" s="11"/>
      <c r="O28" s="197">
        <f>SUM(Tabla2510[[#This Row],[Gener]:[Desembre]])</f>
        <v>0</v>
      </c>
      <c r="P28" s="273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x14ac:dyDescent="0.3">
      <c r="A29" s="12">
        <v>26</v>
      </c>
      <c r="B29" s="44" t="s">
        <v>45</v>
      </c>
      <c r="C29" s="188">
        <v>2169.1999999999998</v>
      </c>
      <c r="D29" s="10">
        <v>1606.6</v>
      </c>
      <c r="E29" s="10">
        <v>1725.4999999999998</v>
      </c>
      <c r="F29" s="287">
        <v>1624</v>
      </c>
      <c r="G29" s="10">
        <v>2175</v>
      </c>
      <c r="H29" s="10">
        <v>1937.1999999999998</v>
      </c>
      <c r="I29" s="10">
        <v>2187</v>
      </c>
      <c r="J29" s="2">
        <v>1542.8</v>
      </c>
      <c r="K29" s="10">
        <v>1763.1999999999998</v>
      </c>
      <c r="L29" s="10">
        <v>2021</v>
      </c>
      <c r="M29" s="10">
        <v>1768.9999999999998</v>
      </c>
      <c r="N29" s="11">
        <v>1717</v>
      </c>
      <c r="O29" s="197">
        <f>SUM(Tabla2510[[#This Row],[Gener]:[Desembre]])</f>
        <v>22237.5</v>
      </c>
      <c r="P29" s="273"/>
    </row>
    <row r="30" spans="1:29" x14ac:dyDescent="0.3">
      <c r="A30" s="12">
        <v>27</v>
      </c>
      <c r="B30" s="44" t="s">
        <v>46</v>
      </c>
      <c r="C30" s="280"/>
      <c r="D30" s="281"/>
      <c r="E30" s="281"/>
      <c r="F30" s="290"/>
      <c r="G30" s="10"/>
      <c r="H30" s="10"/>
      <c r="I30" s="10"/>
      <c r="J30" s="10"/>
      <c r="K30" s="10"/>
      <c r="L30" s="10"/>
      <c r="M30" s="10"/>
      <c r="N30" s="11"/>
      <c r="O30" s="197">
        <f>SUM(Tabla2510[[#This Row],[Gener]:[Desembre]])</f>
        <v>0</v>
      </c>
      <c r="P30" s="273"/>
    </row>
    <row r="31" spans="1:29" x14ac:dyDescent="0.3">
      <c r="A31" s="12">
        <v>28</v>
      </c>
      <c r="B31" s="44" t="s">
        <v>47</v>
      </c>
      <c r="C31" s="188"/>
      <c r="D31" s="10"/>
      <c r="E31" s="10"/>
      <c r="F31" s="287"/>
      <c r="G31" s="10"/>
      <c r="H31" s="10"/>
      <c r="I31" s="10"/>
      <c r="J31" s="10"/>
      <c r="K31" s="10"/>
      <c r="L31" s="10"/>
      <c r="M31" s="10"/>
      <c r="N31" s="11"/>
      <c r="O31" s="197">
        <f>SUM(Tabla2510[[#This Row],[Gener]:[Desembre]])</f>
        <v>0</v>
      </c>
      <c r="P31" s="273"/>
    </row>
    <row r="32" spans="1:29" x14ac:dyDescent="0.3">
      <c r="A32" s="12">
        <v>29</v>
      </c>
      <c r="B32" s="44" t="s">
        <v>48</v>
      </c>
      <c r="C32" s="188"/>
      <c r="D32" s="10"/>
      <c r="E32" s="10"/>
      <c r="F32" s="287"/>
      <c r="G32" s="10"/>
      <c r="H32" s="10"/>
      <c r="I32" s="10"/>
      <c r="J32" s="10"/>
      <c r="K32" s="10"/>
      <c r="L32" s="10"/>
      <c r="M32" s="10"/>
      <c r="N32" s="11"/>
      <c r="O32" s="197">
        <f>SUM(Tabla2510[[#This Row],[Gener]:[Desembre]])</f>
        <v>0</v>
      </c>
      <c r="P32" s="273"/>
    </row>
    <row r="33" spans="1:19" x14ac:dyDescent="0.3">
      <c r="A33" s="12">
        <v>30</v>
      </c>
      <c r="B33" s="44" t="s">
        <v>50</v>
      </c>
      <c r="C33" s="188">
        <v>1680</v>
      </c>
      <c r="D33" s="10">
        <v>1400</v>
      </c>
      <c r="E33" s="10">
        <v>2070</v>
      </c>
      <c r="F33" s="287">
        <v>1880</v>
      </c>
      <c r="G33" s="10">
        <v>1620</v>
      </c>
      <c r="H33" s="10">
        <v>3070</v>
      </c>
      <c r="I33" s="10">
        <v>1610</v>
      </c>
      <c r="J33" s="10">
        <v>1460</v>
      </c>
      <c r="K33" s="10">
        <v>1900</v>
      </c>
      <c r="L33" s="10">
        <v>2320</v>
      </c>
      <c r="M33" s="10">
        <v>2270</v>
      </c>
      <c r="N33" s="11">
        <v>1700</v>
      </c>
      <c r="O33" s="197">
        <f>SUM(Tabla2510[[#This Row],[Gener]:[Desembre]])</f>
        <v>22980</v>
      </c>
      <c r="P33" s="273"/>
    </row>
    <row r="34" spans="1:19" x14ac:dyDescent="0.3">
      <c r="A34" s="12">
        <v>31</v>
      </c>
      <c r="B34" s="44" t="s">
        <v>51</v>
      </c>
      <c r="C34" s="188"/>
      <c r="D34" s="10"/>
      <c r="E34" s="10"/>
      <c r="F34" s="287"/>
      <c r="G34" s="10"/>
      <c r="H34" s="10"/>
      <c r="I34" s="10"/>
      <c r="J34" s="10"/>
      <c r="K34" s="10"/>
      <c r="L34" s="10"/>
      <c r="M34" s="10"/>
      <c r="N34" s="11"/>
      <c r="O34" s="197">
        <f>SUM(Tabla2510[[#This Row],[Gener]:[Desembre]])</f>
        <v>0</v>
      </c>
      <c r="P34" s="273"/>
    </row>
    <row r="35" spans="1:19" x14ac:dyDescent="0.3">
      <c r="A35" s="12">
        <v>32</v>
      </c>
      <c r="B35" s="44" t="s">
        <v>52</v>
      </c>
      <c r="C35" s="188"/>
      <c r="D35" s="10"/>
      <c r="E35" s="10"/>
      <c r="F35" s="287"/>
      <c r="G35" s="10">
        <v>2871.0000000000005</v>
      </c>
      <c r="H35" s="10">
        <v>3542.0000000000005</v>
      </c>
      <c r="I35" s="10">
        <v>3685</v>
      </c>
      <c r="J35" s="10">
        <v>2277</v>
      </c>
      <c r="K35" s="10">
        <v>3888.5000000000005</v>
      </c>
      <c r="L35" s="10">
        <v>5090</v>
      </c>
      <c r="M35" s="10">
        <v>2780</v>
      </c>
      <c r="N35" s="11">
        <v>5180</v>
      </c>
      <c r="O35" s="197">
        <f>SUM(Tabla2510[[#This Row],[Gener]:[Desembre]])</f>
        <v>29313.5</v>
      </c>
      <c r="P35" s="273"/>
    </row>
    <row r="36" spans="1:19" x14ac:dyDescent="0.3">
      <c r="A36" s="12">
        <v>33</v>
      </c>
      <c r="B36" s="44" t="s">
        <v>21</v>
      </c>
      <c r="C36" s="188"/>
      <c r="D36" s="10"/>
      <c r="E36" s="10"/>
      <c r="F36" s="287"/>
      <c r="G36" s="10"/>
      <c r="H36" s="10"/>
      <c r="I36" s="10"/>
      <c r="J36" s="10"/>
      <c r="K36" s="10"/>
      <c r="L36" s="10"/>
      <c r="M36" s="10"/>
      <c r="N36" s="11"/>
      <c r="O36" s="197">
        <f>SUM(Tabla2510[[#This Row],[Gener]:[Desembre]])</f>
        <v>0</v>
      </c>
      <c r="P36" s="273"/>
    </row>
    <row r="37" spans="1:19" x14ac:dyDescent="0.3">
      <c r="A37" s="12">
        <v>34</v>
      </c>
      <c r="B37" s="44" t="s">
        <v>22</v>
      </c>
      <c r="C37" s="188"/>
      <c r="D37" s="10"/>
      <c r="E37" s="10"/>
      <c r="F37" s="287"/>
      <c r="G37" s="10"/>
      <c r="H37" s="10"/>
      <c r="I37" s="10"/>
      <c r="J37" s="10"/>
      <c r="K37" s="10"/>
      <c r="L37" s="10"/>
      <c r="M37" s="10"/>
      <c r="N37" s="11"/>
      <c r="O37" s="197">
        <f>SUM(Tabla2510[[#This Row],[Gener]:[Desembre]])</f>
        <v>0</v>
      </c>
      <c r="P37" s="273"/>
    </row>
    <row r="38" spans="1:19" x14ac:dyDescent="0.3">
      <c r="A38" s="12">
        <v>35</v>
      </c>
      <c r="B38" s="44" t="s">
        <v>23</v>
      </c>
      <c r="C38" s="188"/>
      <c r="D38" s="10"/>
      <c r="E38" s="10"/>
      <c r="F38" s="287"/>
      <c r="G38" s="10"/>
      <c r="H38" s="10"/>
      <c r="I38" s="10"/>
      <c r="J38" s="10"/>
      <c r="K38" s="10"/>
      <c r="L38" s="10"/>
      <c r="M38" s="10"/>
      <c r="N38" s="11"/>
      <c r="O38" s="197">
        <f>SUM(Tabla2510[[#This Row],[Gener]:[Desembre]])</f>
        <v>0</v>
      </c>
      <c r="P38" s="273"/>
    </row>
    <row r="39" spans="1:19" x14ac:dyDescent="0.3">
      <c r="A39" s="12">
        <v>36</v>
      </c>
      <c r="B39" s="44" t="s">
        <v>24</v>
      </c>
      <c r="C39" s="188"/>
      <c r="D39" s="10"/>
      <c r="E39" s="10"/>
      <c r="F39" s="287"/>
      <c r="G39" s="10"/>
      <c r="H39" s="10"/>
      <c r="I39" s="10"/>
      <c r="J39" s="10"/>
      <c r="K39" s="10"/>
      <c r="L39" s="10"/>
      <c r="M39" s="10"/>
      <c r="N39" s="11"/>
      <c r="O39" s="197">
        <f>SUM(Tabla2510[[#This Row],[Gener]:[Desembre]])</f>
        <v>0</v>
      </c>
      <c r="P39" s="273"/>
    </row>
    <row r="40" spans="1:19" x14ac:dyDescent="0.3">
      <c r="A40" s="12">
        <v>37</v>
      </c>
      <c r="B40" s="44" t="s">
        <v>25</v>
      </c>
      <c r="C40" s="188"/>
      <c r="D40" s="10"/>
      <c r="E40" s="10"/>
      <c r="F40" s="287"/>
      <c r="G40" s="10"/>
      <c r="H40" s="10"/>
      <c r="I40" s="10"/>
      <c r="J40" s="10"/>
      <c r="K40" s="10"/>
      <c r="L40" s="10"/>
      <c r="M40" s="10"/>
      <c r="N40" s="11"/>
      <c r="O40" s="197">
        <f>SUM(Tabla2510[[#This Row],[Gener]:[Desembre]])</f>
        <v>0</v>
      </c>
      <c r="P40" s="273"/>
    </row>
    <row r="41" spans="1:19" x14ac:dyDescent="0.3">
      <c r="A41" s="12">
        <v>38</v>
      </c>
      <c r="B41" s="44" t="s">
        <v>5</v>
      </c>
      <c r="C41" s="188"/>
      <c r="D41" s="10"/>
      <c r="E41" s="10"/>
      <c r="F41" s="287"/>
      <c r="G41" s="10"/>
      <c r="H41" s="10"/>
      <c r="I41" s="10"/>
      <c r="J41" s="10"/>
      <c r="K41" s="10"/>
      <c r="L41" s="10"/>
      <c r="M41" s="10"/>
      <c r="N41" s="11"/>
      <c r="O41" s="197">
        <f>SUM(Tabla2510[[#This Row],[Gener]:[Desembre]])</f>
        <v>0</v>
      </c>
      <c r="P41" s="273"/>
    </row>
    <row r="42" spans="1:19" x14ac:dyDescent="0.3">
      <c r="A42" s="12">
        <v>39</v>
      </c>
      <c r="B42" s="44" t="s">
        <v>6</v>
      </c>
      <c r="C42" s="280">
        <v>2207</v>
      </c>
      <c r="D42" s="281">
        <v>1430</v>
      </c>
      <c r="E42" s="281">
        <v>2729</v>
      </c>
      <c r="F42" s="290">
        <v>2487</v>
      </c>
      <c r="G42" s="281">
        <v>2223</v>
      </c>
      <c r="H42" s="281">
        <v>1767</v>
      </c>
      <c r="I42" s="282">
        <v>3680</v>
      </c>
      <c r="J42" s="283">
        <v>3028</v>
      </c>
      <c r="K42" s="10">
        <v>2158</v>
      </c>
      <c r="L42" s="10">
        <v>2729</v>
      </c>
      <c r="M42" s="10">
        <v>2315</v>
      </c>
      <c r="N42" s="11">
        <v>1935</v>
      </c>
      <c r="O42" s="197">
        <f>SUM(Tabla2510[[#This Row],[Gener]:[Desembre]])</f>
        <v>28688</v>
      </c>
      <c r="P42" s="273"/>
    </row>
    <row r="43" spans="1:19" x14ac:dyDescent="0.3">
      <c r="A43" s="12">
        <v>40</v>
      </c>
      <c r="B43" s="44" t="s">
        <v>8</v>
      </c>
      <c r="C43" s="41"/>
      <c r="D43" s="32"/>
      <c r="E43" s="32"/>
      <c r="F43" s="286"/>
      <c r="G43" s="32"/>
      <c r="H43" s="32"/>
      <c r="I43" s="32"/>
      <c r="J43" s="32"/>
      <c r="K43" s="32"/>
      <c r="L43" s="32"/>
      <c r="M43" s="32"/>
      <c r="N43" s="33"/>
      <c r="O43" s="197">
        <f>SUM(Tabla2510[[#This Row],[Gener]:[Desembre]])</f>
        <v>0</v>
      </c>
      <c r="P43" s="273"/>
    </row>
    <row r="44" spans="1:19" ht="15" thickBot="1" x14ac:dyDescent="0.35">
      <c r="A44" s="81">
        <v>41</v>
      </c>
      <c r="B44" s="45" t="s">
        <v>49</v>
      </c>
      <c r="C44" s="41"/>
      <c r="D44" s="32"/>
      <c r="E44" s="32"/>
      <c r="F44" s="289"/>
      <c r="G44" s="19"/>
      <c r="H44" s="19"/>
      <c r="I44" s="19"/>
      <c r="J44" s="32"/>
      <c r="K44" s="32"/>
      <c r="L44" s="19"/>
      <c r="M44" s="19"/>
      <c r="N44" s="34"/>
      <c r="O44" s="198">
        <f>SUM(Tabla2510[[#This Row],[Gener]:[Desembre]])</f>
        <v>0</v>
      </c>
    </row>
    <row r="45" spans="1:19" s="4" customFormat="1" ht="15" thickBot="1" x14ac:dyDescent="0.35">
      <c r="A45" s="82"/>
      <c r="B45" s="20" t="s">
        <v>72</v>
      </c>
      <c r="C45" s="40">
        <f>SUBTOTAL(109,C5:C44)</f>
        <v>89219.199999999997</v>
      </c>
      <c r="D45" s="40">
        <f t="shared" ref="D45:N45" si="0">SUBTOTAL(109,D5:D44)</f>
        <v>92795.1</v>
      </c>
      <c r="E45" s="40">
        <f t="shared" si="0"/>
        <v>94018.9</v>
      </c>
      <c r="F45" s="40">
        <f t="shared" si="0"/>
        <v>90862.7</v>
      </c>
      <c r="G45" s="40">
        <f t="shared" si="0"/>
        <v>101755.6</v>
      </c>
      <c r="H45" s="40">
        <f t="shared" si="0"/>
        <v>102603</v>
      </c>
      <c r="I45" s="40">
        <f t="shared" si="0"/>
        <v>103634</v>
      </c>
      <c r="J45" s="40">
        <f t="shared" si="0"/>
        <v>72281.399999999994</v>
      </c>
      <c r="K45" s="40">
        <f t="shared" si="0"/>
        <v>100316</v>
      </c>
      <c r="L45" s="40">
        <f t="shared" si="0"/>
        <v>109148</v>
      </c>
      <c r="M45" s="40">
        <f t="shared" si="0"/>
        <v>103174.7</v>
      </c>
      <c r="N45" s="40">
        <f t="shared" si="0"/>
        <v>100198</v>
      </c>
      <c r="O45" s="8">
        <f>SUM(Tabla2510[[#This Row],[Gener]:[Desembre]])</f>
        <v>1160006.6000000001</v>
      </c>
      <c r="P45" s="199"/>
      <c r="Q45" s="199"/>
      <c r="S45" s="199"/>
    </row>
    <row r="46" spans="1:19" ht="15" thickBot="1" x14ac:dyDescent="0.35">
      <c r="A46" s="10"/>
      <c r="B46" s="46" t="s">
        <v>67</v>
      </c>
      <c r="C46" s="42">
        <v>93153.3</v>
      </c>
      <c r="D46" s="35">
        <v>83351.500000000015</v>
      </c>
      <c r="E46" s="35">
        <v>95795.199999999997</v>
      </c>
      <c r="F46" s="35">
        <v>80591.8</v>
      </c>
      <c r="G46" s="35">
        <v>93830.399999999994</v>
      </c>
      <c r="H46" s="35">
        <v>108893.5</v>
      </c>
      <c r="I46" s="35">
        <v>98909.7</v>
      </c>
      <c r="J46" s="35">
        <v>69934.099999999991</v>
      </c>
      <c r="K46" s="35">
        <v>99075.6</v>
      </c>
      <c r="L46" s="35">
        <v>94996.200000000012</v>
      </c>
      <c r="M46" s="35">
        <v>95099</v>
      </c>
      <c r="N46" s="37">
        <v>106428</v>
      </c>
      <c r="O46" s="39">
        <f>SUM(Tabla2510[[#This Row],[Gener]:[Desembre]])</f>
        <v>1120058.2999999998</v>
      </c>
    </row>
    <row r="47" spans="1:19" x14ac:dyDescent="0.3">
      <c r="A47" s="19"/>
      <c r="B47" s="73" t="s">
        <v>58</v>
      </c>
      <c r="C47" s="75">
        <f>(C45/C46)-1</f>
        <v>-4.2232534971922697E-2</v>
      </c>
      <c r="D47" s="75">
        <f t="shared" ref="D47:O47" si="1">(D45/D46)-1</f>
        <v>0.11329850092679794</v>
      </c>
      <c r="E47" s="75">
        <f t="shared" si="1"/>
        <v>-1.8542682723142745E-2</v>
      </c>
      <c r="F47" s="75">
        <f t="shared" si="1"/>
        <v>0.12744348680634987</v>
      </c>
      <c r="G47" s="75">
        <f t="shared" si="1"/>
        <v>8.4463031171134517E-2</v>
      </c>
      <c r="H47" s="75">
        <f t="shared" si="1"/>
        <v>-5.7767451684443971E-2</v>
      </c>
      <c r="I47" s="75">
        <f t="shared" si="1"/>
        <v>4.7763768366499981E-2</v>
      </c>
      <c r="J47" s="75">
        <f t="shared" si="1"/>
        <v>3.3564455680419103E-2</v>
      </c>
      <c r="K47" s="75">
        <f t="shared" si="1"/>
        <v>1.2519732406364392E-2</v>
      </c>
      <c r="L47" s="75">
        <f t="shared" si="1"/>
        <v>0.1489722746804607</v>
      </c>
      <c r="M47" s="75">
        <f t="shared" si="1"/>
        <v>8.4918874015499579E-2</v>
      </c>
      <c r="N47" s="75">
        <f t="shared" si="1"/>
        <v>-5.853722704551434E-2</v>
      </c>
      <c r="O47" s="75">
        <f t="shared" si="1"/>
        <v>3.5666268443348192E-2</v>
      </c>
      <c r="P47" s="18"/>
    </row>
    <row r="48" spans="1:19" x14ac:dyDescent="0.3">
      <c r="B48" s="16" t="s">
        <v>70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5:16" x14ac:dyDescent="0.3">
      <c r="P49" s="18"/>
    </row>
    <row r="50" spans="5:16" x14ac:dyDescent="0.3">
      <c r="E50" s="74"/>
      <c r="H50" s="76"/>
      <c r="P50" s="18"/>
    </row>
    <row r="52" spans="5:16" x14ac:dyDescent="0.3">
      <c r="P52" s="18"/>
    </row>
  </sheetData>
  <sheetProtection sheet="1" objects="1" scenarios="1"/>
  <pageMargins left="0.19685039370078741" right="0.23622047244094491" top="0.39370078740157483" bottom="0.47" header="0.19685039370078741" footer="0.26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47" calculatedColumn="1"/>
  </ignoredErrors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0"/>
  <sheetViews>
    <sheetView showZeros="0" zoomScale="90" zoomScaleNormal="90" workbookViewId="0">
      <selection activeCell="R61" sqref="R61"/>
    </sheetView>
  </sheetViews>
  <sheetFormatPr baseColWidth="10" defaultColWidth="11.44140625" defaultRowHeight="14.4" x14ac:dyDescent="0.3"/>
  <cols>
    <col min="1" max="1" width="5.33203125" style="3" customWidth="1"/>
    <col min="2" max="2" width="28" style="3" bestFit="1" customWidth="1"/>
    <col min="3" max="3" width="11.5546875" style="2" customWidth="1"/>
    <col min="4" max="10" width="11.44140625" style="2"/>
    <col min="11" max="11" width="11.44140625" style="2" customWidth="1"/>
    <col min="12" max="12" width="11.44140625" style="2"/>
    <col min="13" max="14" width="11.44140625" style="2" customWidth="1"/>
    <col min="15" max="15" width="11.44140625" style="2"/>
    <col min="16" max="16384" width="11.44140625" style="3"/>
  </cols>
  <sheetData>
    <row r="1" spans="1:28" ht="15.6" x14ac:dyDescent="0.3">
      <c r="B1" s="1" t="s">
        <v>73</v>
      </c>
    </row>
    <row r="2" spans="1:28" ht="15" thickBot="1" x14ac:dyDescent="0.35">
      <c r="C2" s="4" t="s">
        <v>53</v>
      </c>
    </row>
    <row r="3" spans="1:28" ht="15" thickBot="1" x14ac:dyDescent="0.35">
      <c r="A3" s="8" t="s">
        <v>60</v>
      </c>
      <c r="B3" s="20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5" t="s">
        <v>38</v>
      </c>
    </row>
    <row r="4" spans="1:28" x14ac:dyDescent="0.3">
      <c r="A4" s="88">
        <v>1</v>
      </c>
      <c r="B4" s="86" t="s">
        <v>39</v>
      </c>
      <c r="C4" s="51">
        <v>16970</v>
      </c>
      <c r="D4" s="47">
        <v>15022.826720141935</v>
      </c>
      <c r="E4" s="9">
        <v>13428.771773464148</v>
      </c>
      <c r="F4" s="291">
        <v>16151.74</v>
      </c>
      <c r="G4" s="10">
        <v>15340.522140917568</v>
      </c>
      <c r="H4" s="10">
        <v>15183.747613896303</v>
      </c>
      <c r="I4" s="9">
        <v>18628.764234415812</v>
      </c>
      <c r="J4" s="9">
        <v>14775.749792020215</v>
      </c>
      <c r="K4" s="9">
        <v>15188.838817030573</v>
      </c>
      <c r="L4" s="10">
        <v>16290.562561432125</v>
      </c>
      <c r="M4" s="10">
        <v>14685.462976669891</v>
      </c>
      <c r="N4" s="262">
        <v>17025.534062726278</v>
      </c>
      <c r="O4" s="121">
        <f>SUM(Tabla3[[#This Row],[Gener]:[Desembre]])</f>
        <v>188692.52069271484</v>
      </c>
    </row>
    <row r="5" spans="1:28" x14ac:dyDescent="0.3">
      <c r="A5" s="12">
        <v>2</v>
      </c>
      <c r="B5" s="87" t="s">
        <v>0</v>
      </c>
      <c r="C5" s="52">
        <v>13447</v>
      </c>
      <c r="D5" s="48">
        <v>12472.436665623998</v>
      </c>
      <c r="E5" s="10">
        <v>13556.699256663391</v>
      </c>
      <c r="F5" s="287">
        <v>14771.43</v>
      </c>
      <c r="G5" s="10">
        <v>13813.837311189363</v>
      </c>
      <c r="H5" s="10">
        <v>13722.938197879392</v>
      </c>
      <c r="I5" s="10">
        <v>15832.764398609497</v>
      </c>
      <c r="J5" s="10">
        <v>15461.714285714286</v>
      </c>
      <c r="K5" s="10">
        <v>14725.501117473605</v>
      </c>
      <c r="L5" s="10">
        <v>12279.371987946735</v>
      </c>
      <c r="M5" s="10">
        <v>12511.734917448553</v>
      </c>
      <c r="N5" s="263">
        <v>14243.028073913061</v>
      </c>
      <c r="O5" s="122">
        <f>SUM(Tabla3[[#This Row],[Gener]:[Desembre]])</f>
        <v>166838.45621246187</v>
      </c>
    </row>
    <row r="6" spans="1:28" x14ac:dyDescent="0.3">
      <c r="A6" s="12">
        <v>3</v>
      </c>
      <c r="B6" s="87" t="s">
        <v>1</v>
      </c>
      <c r="C6" s="52">
        <v>54239</v>
      </c>
      <c r="D6" s="48">
        <v>45005.961790789515</v>
      </c>
      <c r="E6" s="10">
        <v>55997.380501118219</v>
      </c>
      <c r="F6" s="287">
        <v>55873.07</v>
      </c>
      <c r="G6" s="10">
        <v>61502.165787261532</v>
      </c>
      <c r="H6" s="10">
        <v>56257.827323021906</v>
      </c>
      <c r="I6" s="10">
        <v>63490.924806625306</v>
      </c>
      <c r="J6" s="10">
        <v>62341.056128063472</v>
      </c>
      <c r="K6" s="10">
        <v>61394.881348129551</v>
      </c>
      <c r="L6" s="10">
        <v>59950.644697445467</v>
      </c>
      <c r="M6" s="10">
        <v>57460.300317693021</v>
      </c>
      <c r="N6" s="263">
        <v>59979.532290819523</v>
      </c>
      <c r="O6" s="122">
        <f>SUM(Tabla3[[#This Row],[Gener]:[Desembre]])</f>
        <v>693492.74499096756</v>
      </c>
    </row>
    <row r="7" spans="1:28" x14ac:dyDescent="0.3">
      <c r="A7" s="12">
        <v>4</v>
      </c>
      <c r="B7" s="87" t="s">
        <v>2</v>
      </c>
      <c r="C7" s="52">
        <v>1505</v>
      </c>
      <c r="D7" s="48">
        <v>1086.4864864864865</v>
      </c>
      <c r="E7" s="10">
        <v>1426.0331825037706</v>
      </c>
      <c r="F7" s="287">
        <v>1674.87</v>
      </c>
      <c r="G7" s="10">
        <v>1294.1133056133058</v>
      </c>
      <c r="H7" s="10">
        <v>1470.8677098150781</v>
      </c>
      <c r="I7" s="10">
        <v>1764.8382456194142</v>
      </c>
      <c r="J7" s="10">
        <v>1863.780487804878</v>
      </c>
      <c r="K7" s="10">
        <v>1374.940001756903</v>
      </c>
      <c r="L7" s="10">
        <v>1798.2423727667631</v>
      </c>
      <c r="M7" s="10">
        <v>1400.7179487179487</v>
      </c>
      <c r="N7" s="263">
        <v>1942.5270270270271</v>
      </c>
      <c r="O7" s="122">
        <f>SUM(Tabla3[[#This Row],[Gener]:[Desembre]])</f>
        <v>18602.416768111572</v>
      </c>
    </row>
    <row r="8" spans="1:28" x14ac:dyDescent="0.3">
      <c r="A8" s="12">
        <v>5</v>
      </c>
      <c r="B8" s="87" t="s">
        <v>3</v>
      </c>
      <c r="C8" s="52">
        <v>21629</v>
      </c>
      <c r="D8" s="48">
        <v>19489.056603773584</v>
      </c>
      <c r="E8" s="10">
        <v>22820</v>
      </c>
      <c r="F8" s="287">
        <v>22820</v>
      </c>
      <c r="G8" s="10">
        <v>21780</v>
      </c>
      <c r="H8" s="10">
        <v>21200</v>
      </c>
      <c r="I8" s="10">
        <v>22920</v>
      </c>
      <c r="J8" s="10">
        <v>19580</v>
      </c>
      <c r="K8" s="10">
        <v>21020</v>
      </c>
      <c r="L8" s="10">
        <v>23060</v>
      </c>
      <c r="M8" s="10">
        <v>21640</v>
      </c>
      <c r="N8" s="263">
        <v>22280</v>
      </c>
      <c r="O8" s="122">
        <f>SUM(Tabla3[[#This Row],[Gener]:[Desembre]])</f>
        <v>260238.05660377358</v>
      </c>
    </row>
    <row r="9" spans="1:28" x14ac:dyDescent="0.3">
      <c r="A9" s="12">
        <v>6</v>
      </c>
      <c r="B9" s="87" t="s">
        <v>4</v>
      </c>
      <c r="C9" s="52">
        <v>51280</v>
      </c>
      <c r="D9" s="48">
        <v>46503.076923076922</v>
      </c>
      <c r="E9" s="10">
        <v>50460</v>
      </c>
      <c r="F9" s="287">
        <v>50080</v>
      </c>
      <c r="G9" s="10">
        <v>52840</v>
      </c>
      <c r="H9" s="10">
        <v>52800</v>
      </c>
      <c r="I9" s="10">
        <v>52260</v>
      </c>
      <c r="J9" s="10">
        <v>48100</v>
      </c>
      <c r="K9" s="10">
        <v>54240</v>
      </c>
      <c r="L9" s="10">
        <v>51840</v>
      </c>
      <c r="M9" s="10">
        <v>51140</v>
      </c>
      <c r="N9" s="263">
        <v>54740</v>
      </c>
      <c r="O9" s="122">
        <f>SUM(Tabla3[[#This Row],[Gener]:[Desembre]])</f>
        <v>616283.07692307699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3">
      <c r="A10" s="12">
        <v>8</v>
      </c>
      <c r="B10" s="87" t="s">
        <v>7</v>
      </c>
      <c r="C10" s="52">
        <v>2519</v>
      </c>
      <c r="D10" s="48">
        <v>2052.9729729729729</v>
      </c>
      <c r="E10" s="83">
        <v>2394.841628959276</v>
      </c>
      <c r="F10" s="292">
        <v>3115.46</v>
      </c>
      <c r="G10" s="10">
        <v>2184.4272349272351</v>
      </c>
      <c r="H10" s="10">
        <v>2770.1564722617354</v>
      </c>
      <c r="I10" s="83">
        <v>3413.0138083630991</v>
      </c>
      <c r="J10" s="83">
        <v>3401.2527716186255</v>
      </c>
      <c r="K10" s="83">
        <v>2584.4038534742763</v>
      </c>
      <c r="L10" s="10">
        <v>3135.1412707266363</v>
      </c>
      <c r="M10" s="10">
        <v>2855.472527472527</v>
      </c>
      <c r="N10" s="264">
        <v>3632.6901544401544</v>
      </c>
      <c r="O10" s="122">
        <f>SUM(Tabla3[[#This Row],[Gener]:[Desembre]])</f>
        <v>34058.832695216537</v>
      </c>
    </row>
    <row r="11" spans="1:28" x14ac:dyDescent="0.3">
      <c r="A11" s="12">
        <v>9</v>
      </c>
      <c r="B11" s="87" t="s">
        <v>40</v>
      </c>
      <c r="C11" s="52"/>
      <c r="D11" s="48"/>
      <c r="E11" s="10"/>
      <c r="F11" s="287"/>
      <c r="G11" s="10"/>
      <c r="H11" s="10"/>
      <c r="I11" s="10"/>
      <c r="J11" s="10"/>
      <c r="K11" s="10"/>
      <c r="L11" s="10"/>
      <c r="M11" s="10"/>
      <c r="N11" s="263"/>
      <c r="O11" s="122">
        <f>SUM(Tabla3[[#This Row],[Gener]:[Desembre]])</f>
        <v>0</v>
      </c>
    </row>
    <row r="12" spans="1:28" x14ac:dyDescent="0.3">
      <c r="A12" s="12">
        <v>10</v>
      </c>
      <c r="B12" s="87" t="s">
        <v>41</v>
      </c>
      <c r="C12" s="52"/>
      <c r="D12" s="48"/>
      <c r="E12" s="10"/>
      <c r="F12" s="287"/>
      <c r="G12" s="10"/>
      <c r="H12" s="10"/>
      <c r="I12" s="10"/>
      <c r="J12" s="10"/>
      <c r="K12" s="10"/>
      <c r="L12" s="10"/>
      <c r="M12" s="10"/>
      <c r="N12" s="263"/>
      <c r="O12" s="122">
        <f>SUM(Tabla3[[#This Row],[Gener]:[Desembre]])</f>
        <v>0</v>
      </c>
    </row>
    <row r="13" spans="1:28" x14ac:dyDescent="0.3">
      <c r="A13" s="12">
        <v>11</v>
      </c>
      <c r="B13" s="87" t="s">
        <v>9</v>
      </c>
      <c r="C13" s="52">
        <v>99038</v>
      </c>
      <c r="D13" s="48">
        <v>98857.477039992198</v>
      </c>
      <c r="E13" s="10">
        <v>101602.51695684</v>
      </c>
      <c r="F13" s="287">
        <v>108218.35999999999</v>
      </c>
      <c r="G13" s="10">
        <v>104473.92928389188</v>
      </c>
      <c r="H13" s="10">
        <v>109249.32552404495</v>
      </c>
      <c r="I13" s="10">
        <v>108699.10775516891</v>
      </c>
      <c r="J13" s="10">
        <v>98256.992463186209</v>
      </c>
      <c r="K13" s="10">
        <v>110438.74199574707</v>
      </c>
      <c r="L13" s="10">
        <v>117515.01578488342</v>
      </c>
      <c r="M13" s="10">
        <v>105864.00224450504</v>
      </c>
      <c r="N13" s="263">
        <v>109405.27269875206</v>
      </c>
      <c r="O13" s="122">
        <f>SUM(Tabla3[[#This Row],[Gener]:[Desembre]])</f>
        <v>1271618.7417470119</v>
      </c>
    </row>
    <row r="14" spans="1:28" x14ac:dyDescent="0.3">
      <c r="A14" s="12">
        <v>12</v>
      </c>
      <c r="B14" s="87" t="s">
        <v>10</v>
      </c>
      <c r="C14" s="52">
        <v>4838</v>
      </c>
      <c r="D14" s="48">
        <v>4331.25</v>
      </c>
      <c r="E14" s="10">
        <v>4910.9677419354839</v>
      </c>
      <c r="F14" s="287">
        <v>6711.87</v>
      </c>
      <c r="G14" s="10">
        <v>4770.7661290322576</v>
      </c>
      <c r="H14" s="10">
        <v>4084.2540322580649</v>
      </c>
      <c r="I14" s="10">
        <v>5706.2572373862695</v>
      </c>
      <c r="J14" s="10">
        <v>4839.8325358851671</v>
      </c>
      <c r="K14" s="10">
        <v>4801.7854909318285</v>
      </c>
      <c r="L14" s="10">
        <v>4825.2699055330631</v>
      </c>
      <c r="M14" s="10">
        <v>4111.8421052631584</v>
      </c>
      <c r="N14" s="263">
        <v>5024.2958748221899</v>
      </c>
      <c r="O14" s="122">
        <f>SUM(Tabla3[[#This Row],[Gener]:[Desembre]])</f>
        <v>58956.391053047482</v>
      </c>
    </row>
    <row r="15" spans="1:28" x14ac:dyDescent="0.3">
      <c r="A15" s="12">
        <v>13</v>
      </c>
      <c r="B15" s="87" t="s">
        <v>42</v>
      </c>
      <c r="C15" s="52">
        <v>20834</v>
      </c>
      <c r="D15" s="48">
        <v>19767.211236487019</v>
      </c>
      <c r="E15" s="10">
        <v>20592.3492286115</v>
      </c>
      <c r="F15" s="287">
        <v>21832.21</v>
      </c>
      <c r="G15" s="10">
        <v>20673.6231884058</v>
      </c>
      <c r="H15" s="10">
        <v>22341.430745814308</v>
      </c>
      <c r="I15" s="10">
        <v>20849.117808219176</v>
      </c>
      <c r="J15" s="10">
        <v>19291.722403821976</v>
      </c>
      <c r="K15" s="10">
        <v>21089.589041095889</v>
      </c>
      <c r="L15" s="10">
        <v>23824.689248895433</v>
      </c>
      <c r="M15" s="10">
        <v>23494.359595959599</v>
      </c>
      <c r="N15" s="263">
        <v>23016.530612244896</v>
      </c>
      <c r="O15" s="122">
        <f>SUM(Tabla3[[#This Row],[Gener]:[Desembre]])</f>
        <v>257606.83310955565</v>
      </c>
    </row>
    <row r="16" spans="1:28" x14ac:dyDescent="0.3">
      <c r="A16" s="12">
        <v>14</v>
      </c>
      <c r="B16" s="87" t="s">
        <v>11</v>
      </c>
      <c r="C16" s="52"/>
      <c r="D16" s="48"/>
      <c r="E16" s="10"/>
      <c r="F16" s="287"/>
      <c r="G16" s="10"/>
      <c r="H16" s="10"/>
      <c r="I16" s="10"/>
      <c r="J16" s="10"/>
      <c r="K16" s="10"/>
      <c r="L16" s="10"/>
      <c r="M16" s="10"/>
      <c r="N16" s="263"/>
      <c r="O16" s="122">
        <f>SUM(Tabla3[[#This Row],[Gener]:[Desembre]])</f>
        <v>0</v>
      </c>
    </row>
    <row r="17" spans="1:15" x14ac:dyDescent="0.3">
      <c r="A17" s="12">
        <v>15</v>
      </c>
      <c r="B17" s="87" t="s">
        <v>12</v>
      </c>
      <c r="C17" s="52">
        <v>35580</v>
      </c>
      <c r="D17" s="48">
        <v>32360</v>
      </c>
      <c r="E17" s="10">
        <v>32380</v>
      </c>
      <c r="F17" s="287">
        <v>36680</v>
      </c>
      <c r="G17" s="10">
        <v>37020</v>
      </c>
      <c r="H17" s="10">
        <v>33920</v>
      </c>
      <c r="I17" s="10">
        <v>39300</v>
      </c>
      <c r="J17" s="10">
        <v>36260</v>
      </c>
      <c r="K17" s="10">
        <v>39480</v>
      </c>
      <c r="L17" s="10">
        <v>37040</v>
      </c>
      <c r="M17" s="10">
        <v>32800</v>
      </c>
      <c r="N17" s="263">
        <v>34020</v>
      </c>
      <c r="O17" s="122">
        <f>SUM(Tabla3[[#This Row],[Gener]:[Desembre]])</f>
        <v>426840</v>
      </c>
    </row>
    <row r="18" spans="1:15" x14ac:dyDescent="0.3">
      <c r="A18" s="12">
        <v>16</v>
      </c>
      <c r="B18" s="87" t="s">
        <v>13</v>
      </c>
      <c r="C18" s="52"/>
      <c r="D18" s="48"/>
      <c r="E18" s="10"/>
      <c r="F18" s="287"/>
      <c r="G18" s="10"/>
      <c r="H18" s="10"/>
      <c r="I18" s="10"/>
      <c r="J18" s="10"/>
      <c r="K18" s="10"/>
      <c r="L18" s="10"/>
      <c r="M18" s="10"/>
      <c r="N18" s="263"/>
      <c r="O18" s="122">
        <f>SUM(Tabla3[[#This Row],[Gener]:[Desembre]])</f>
        <v>0</v>
      </c>
    </row>
    <row r="19" spans="1:15" x14ac:dyDescent="0.3">
      <c r="A19" s="12">
        <v>17</v>
      </c>
      <c r="B19" s="87" t="s">
        <v>14</v>
      </c>
      <c r="C19" s="52">
        <v>18724</v>
      </c>
      <c r="D19" s="48">
        <v>17385.324413117065</v>
      </c>
      <c r="E19" s="10">
        <v>21306.096726224339</v>
      </c>
      <c r="F19" s="287">
        <v>20749.919999999998</v>
      </c>
      <c r="G19" s="10">
        <v>22017.579882760318</v>
      </c>
      <c r="H19" s="10">
        <v>21112.946690333261</v>
      </c>
      <c r="I19" s="10">
        <v>23576.387165092798</v>
      </c>
      <c r="J19" s="10">
        <v>19759.697683886017</v>
      </c>
      <c r="K19" s="10">
        <v>21701.02715188713</v>
      </c>
      <c r="L19" s="10">
        <v>21055.350452355309</v>
      </c>
      <c r="M19" s="10">
        <v>19702.265817119474</v>
      </c>
      <c r="N19" s="263">
        <v>20435.239543020343</v>
      </c>
      <c r="O19" s="122">
        <f>SUM(Tabla3[[#This Row],[Gener]:[Desembre]])</f>
        <v>247525.83552579605</v>
      </c>
    </row>
    <row r="20" spans="1:15" x14ac:dyDescent="0.3">
      <c r="A20" s="12">
        <v>18</v>
      </c>
      <c r="B20" s="87" t="s">
        <v>15</v>
      </c>
      <c r="C20" s="52">
        <v>102025</v>
      </c>
      <c r="D20" s="48">
        <v>93558.209333522915</v>
      </c>
      <c r="E20" s="10">
        <v>105774.53539356327</v>
      </c>
      <c r="F20" s="287">
        <v>102469.42</v>
      </c>
      <c r="G20" s="10">
        <v>115218.75825856139</v>
      </c>
      <c r="H20" s="10">
        <v>103185.38435792884</v>
      </c>
      <c r="I20" s="10">
        <v>112935.87559229085</v>
      </c>
      <c r="J20" s="10">
        <v>99473.773470338943</v>
      </c>
      <c r="K20" s="10">
        <v>110062.19265896514</v>
      </c>
      <c r="L20" s="10">
        <v>107222.59238804526</v>
      </c>
      <c r="M20" s="10">
        <v>106148.60126702624</v>
      </c>
      <c r="N20" s="263">
        <v>110468.69670910831</v>
      </c>
      <c r="O20" s="122">
        <f>SUM(Tabla3[[#This Row],[Gener]:[Desembre]])</f>
        <v>1268543.039429351</v>
      </c>
    </row>
    <row r="21" spans="1:15" x14ac:dyDescent="0.3">
      <c r="A21" s="12">
        <v>19</v>
      </c>
      <c r="B21" s="87" t="s">
        <v>16</v>
      </c>
      <c r="C21" s="52">
        <v>30400</v>
      </c>
      <c r="D21" s="48">
        <v>26240</v>
      </c>
      <c r="E21" s="10">
        <v>30540</v>
      </c>
      <c r="F21" s="287">
        <v>31500</v>
      </c>
      <c r="G21" s="10">
        <v>34020</v>
      </c>
      <c r="H21" s="10">
        <v>30280</v>
      </c>
      <c r="I21" s="10">
        <v>36000</v>
      </c>
      <c r="J21" s="10">
        <v>29180</v>
      </c>
      <c r="K21" s="10">
        <v>32840</v>
      </c>
      <c r="L21" s="10">
        <v>32420</v>
      </c>
      <c r="M21" s="10">
        <v>31440</v>
      </c>
      <c r="N21" s="263">
        <v>33580</v>
      </c>
      <c r="O21" s="122">
        <f>SUM(Tabla3[[#This Row],[Gener]:[Desembre]])</f>
        <v>378440</v>
      </c>
    </row>
    <row r="22" spans="1:15" x14ac:dyDescent="0.3">
      <c r="A22" s="12">
        <v>20</v>
      </c>
      <c r="B22" s="87" t="s">
        <v>17</v>
      </c>
      <c r="C22" s="52"/>
      <c r="D22" s="48"/>
      <c r="E22" s="10"/>
      <c r="F22" s="287"/>
      <c r="G22" s="10"/>
      <c r="H22" s="10"/>
      <c r="I22" s="10"/>
      <c r="J22" s="10"/>
      <c r="K22" s="10"/>
      <c r="L22" s="10"/>
      <c r="M22" s="10"/>
      <c r="N22" s="263"/>
      <c r="O22" s="122">
        <f>SUM(Tabla3[[#This Row],[Gener]:[Desembre]])</f>
        <v>0</v>
      </c>
    </row>
    <row r="23" spans="1:15" x14ac:dyDescent="0.3">
      <c r="A23" s="12">
        <v>21</v>
      </c>
      <c r="B23" s="87" t="s">
        <v>18</v>
      </c>
      <c r="C23" s="52">
        <v>1207</v>
      </c>
      <c r="D23" s="48">
        <v>912.43243243243251</v>
      </c>
      <c r="E23" s="10">
        <v>1261.659125188537</v>
      </c>
      <c r="F23" s="287">
        <v>1425.31</v>
      </c>
      <c r="G23" s="10">
        <v>1301.3752598752599</v>
      </c>
      <c r="H23" s="10">
        <v>1231.1806543385492</v>
      </c>
      <c r="I23" s="10">
        <v>1830.6950682957488</v>
      </c>
      <c r="J23" s="10">
        <v>2036.6149297856616</v>
      </c>
      <c r="K23" s="10">
        <v>1306.9483177652191</v>
      </c>
      <c r="L23" s="10">
        <v>1450.4613778882072</v>
      </c>
      <c r="M23" s="10">
        <v>1250.6373626373627</v>
      </c>
      <c r="N23" s="263">
        <v>1763.8262548262546</v>
      </c>
      <c r="O23" s="122">
        <f>SUM(Tabla3[[#This Row],[Gener]:[Desembre]])</f>
        <v>16978.140783033232</v>
      </c>
    </row>
    <row r="24" spans="1:15" x14ac:dyDescent="0.3">
      <c r="A24" s="12">
        <v>22</v>
      </c>
      <c r="B24" s="87" t="s">
        <v>19</v>
      </c>
      <c r="C24" s="52">
        <v>31658</v>
      </c>
      <c r="D24" s="48">
        <v>25287.235831736663</v>
      </c>
      <c r="E24" s="10">
        <v>29635.568524027127</v>
      </c>
      <c r="F24" s="287">
        <v>29613.08</v>
      </c>
      <c r="G24" s="10">
        <v>30360.325176008042</v>
      </c>
      <c r="H24" s="10">
        <v>27578.346516268717</v>
      </c>
      <c r="I24" s="10">
        <v>30443.522072655378</v>
      </c>
      <c r="J24" s="10">
        <v>24408.254968108013</v>
      </c>
      <c r="K24" s="10">
        <v>30306.915704301442</v>
      </c>
      <c r="L24" s="10">
        <v>28832.880588813201</v>
      </c>
      <c r="M24" s="10">
        <v>27008.189501916691</v>
      </c>
      <c r="N24" s="263">
        <v>31785.039514430813</v>
      </c>
      <c r="O24" s="122">
        <f>SUM(Tabla3[[#This Row],[Gener]:[Desembre]])</f>
        <v>346917.35839826608</v>
      </c>
    </row>
    <row r="25" spans="1:15" x14ac:dyDescent="0.3">
      <c r="A25" s="12">
        <v>23</v>
      </c>
      <c r="B25" s="87" t="s">
        <v>43</v>
      </c>
      <c r="C25" s="52">
        <v>17062</v>
      </c>
      <c r="D25" s="48">
        <v>14048.192248062016</v>
      </c>
      <c r="E25" s="10">
        <v>18049.813137494901</v>
      </c>
      <c r="F25" s="287">
        <v>18289.89</v>
      </c>
      <c r="G25" s="10">
        <v>17456.687582866227</v>
      </c>
      <c r="H25" s="10">
        <v>19275.028503627254</v>
      </c>
      <c r="I25" s="10">
        <v>19016.612018499884</v>
      </c>
      <c r="J25" s="10">
        <v>16938.447515432606</v>
      </c>
      <c r="K25" s="10">
        <v>18279.374827440901</v>
      </c>
      <c r="L25" s="10">
        <v>18894.766114352184</v>
      </c>
      <c r="M25" s="10">
        <v>19271.149054982816</v>
      </c>
      <c r="N25" s="263">
        <v>19584.155547588016</v>
      </c>
      <c r="O25" s="122">
        <f>SUM(Tabla3[[#This Row],[Gener]:[Desembre]])</f>
        <v>216166.11655034681</v>
      </c>
    </row>
    <row r="26" spans="1:15" x14ac:dyDescent="0.3">
      <c r="A26" s="12">
        <v>24</v>
      </c>
      <c r="B26" s="87" t="s">
        <v>44</v>
      </c>
      <c r="C26" s="52">
        <v>21369</v>
      </c>
      <c r="D26" s="48">
        <v>18151.744705435874</v>
      </c>
      <c r="E26" s="10">
        <v>20826.6644013078</v>
      </c>
      <c r="F26" s="287">
        <v>21012.59</v>
      </c>
      <c r="G26" s="10">
        <v>20097.306258280722</v>
      </c>
      <c r="H26" s="10">
        <v>23169.569012547738</v>
      </c>
      <c r="I26" s="10">
        <v>23942.372951467612</v>
      </c>
      <c r="J26" s="10">
        <v>23933.995503141847</v>
      </c>
      <c r="K26" s="10">
        <v>21702.11190408314</v>
      </c>
      <c r="L26" s="10">
        <v>22364.606194812077</v>
      </c>
      <c r="M26" s="10">
        <v>26159.006772297471</v>
      </c>
      <c r="N26" s="263">
        <v>22799.374771387931</v>
      </c>
      <c r="O26" s="122">
        <f>SUM(Tabla3[[#This Row],[Gener]:[Desembre]])</f>
        <v>265528.34247476223</v>
      </c>
    </row>
    <row r="27" spans="1:15" x14ac:dyDescent="0.3">
      <c r="A27" s="12">
        <v>25</v>
      </c>
      <c r="B27" s="87" t="s">
        <v>20</v>
      </c>
      <c r="C27" s="52">
        <v>36894</v>
      </c>
      <c r="D27" s="48">
        <v>33466.881627037947</v>
      </c>
      <c r="E27" s="10">
        <v>36792.949688005123</v>
      </c>
      <c r="F27" s="287">
        <v>39811.53</v>
      </c>
      <c r="G27" s="10">
        <v>40428.450999969209</v>
      </c>
      <c r="H27" s="10">
        <v>34262.167989417991</v>
      </c>
      <c r="I27" s="10">
        <v>41201.234783446089</v>
      </c>
      <c r="J27" s="10">
        <v>33771.515151515152</v>
      </c>
      <c r="K27" s="10">
        <v>38556.588205307693</v>
      </c>
      <c r="L27" s="10">
        <v>35804.039393939391</v>
      </c>
      <c r="M27" s="10">
        <v>35274.9271658574</v>
      </c>
      <c r="N27" s="263">
        <v>35940.396275124469</v>
      </c>
      <c r="O27" s="122">
        <f>SUM(Tabla3[[#This Row],[Gener]:[Desembre]])</f>
        <v>442204.68127962039</v>
      </c>
    </row>
    <row r="28" spans="1:15" x14ac:dyDescent="0.3">
      <c r="A28" s="12">
        <v>26</v>
      </c>
      <c r="B28" s="87" t="s">
        <v>45</v>
      </c>
      <c r="C28" s="52">
        <v>8630</v>
      </c>
      <c r="D28" s="48">
        <v>7680</v>
      </c>
      <c r="E28" s="10">
        <v>8820</v>
      </c>
      <c r="F28" s="287">
        <v>9280</v>
      </c>
      <c r="G28" s="10">
        <v>9660</v>
      </c>
      <c r="H28" s="10">
        <v>8640</v>
      </c>
      <c r="I28" s="10">
        <v>9060</v>
      </c>
      <c r="J28" s="10">
        <v>8680</v>
      </c>
      <c r="K28" s="10">
        <v>9480</v>
      </c>
      <c r="L28" s="10">
        <v>8540</v>
      </c>
      <c r="M28" s="10">
        <v>9680</v>
      </c>
      <c r="N28" s="263">
        <v>9740</v>
      </c>
      <c r="O28" s="122">
        <f>SUM(Tabla3[[#This Row],[Gener]:[Desembre]])</f>
        <v>107890</v>
      </c>
    </row>
    <row r="29" spans="1:15" x14ac:dyDescent="0.3">
      <c r="A29" s="12">
        <v>27</v>
      </c>
      <c r="B29" s="87" t="s">
        <v>46</v>
      </c>
      <c r="C29" s="52"/>
      <c r="D29" s="48"/>
      <c r="E29" s="10"/>
      <c r="F29" s="287"/>
      <c r="G29" s="10"/>
      <c r="H29" s="10"/>
      <c r="I29" s="10"/>
      <c r="J29" s="10"/>
      <c r="K29" s="10"/>
      <c r="L29" s="10"/>
      <c r="M29" s="10"/>
      <c r="N29" s="263"/>
      <c r="O29" s="122">
        <f>SUM(Tabla3[[#This Row],[Gener]:[Desembre]])</f>
        <v>0</v>
      </c>
    </row>
    <row r="30" spans="1:15" x14ac:dyDescent="0.3">
      <c r="A30" s="12">
        <v>28</v>
      </c>
      <c r="B30" s="87" t="s">
        <v>47</v>
      </c>
      <c r="C30" s="52">
        <v>11660</v>
      </c>
      <c r="D30" s="48">
        <v>10643.854682383419</v>
      </c>
      <c r="E30" s="10">
        <v>18727.446255610677</v>
      </c>
      <c r="F30" s="287">
        <v>14640</v>
      </c>
      <c r="G30" s="10">
        <v>13840</v>
      </c>
      <c r="H30" s="10">
        <v>13940</v>
      </c>
      <c r="I30" s="10">
        <v>15160</v>
      </c>
      <c r="J30" s="10">
        <v>14240</v>
      </c>
      <c r="K30" s="10">
        <v>14080</v>
      </c>
      <c r="L30" s="10">
        <v>16760</v>
      </c>
      <c r="M30" s="10">
        <v>14220</v>
      </c>
      <c r="N30" s="263">
        <v>14800</v>
      </c>
      <c r="O30" s="122">
        <f>SUM(Tabla3[[#This Row],[Gener]:[Desembre]])</f>
        <v>172711.30093799409</v>
      </c>
    </row>
    <row r="31" spans="1:15" x14ac:dyDescent="0.3">
      <c r="A31" s="12">
        <v>29</v>
      </c>
      <c r="B31" s="87" t="s">
        <v>48</v>
      </c>
      <c r="C31" s="52">
        <v>310</v>
      </c>
      <c r="D31" s="48">
        <v>158.6344238975818</v>
      </c>
      <c r="E31" s="10">
        <v>277.4660633484163</v>
      </c>
      <c r="F31" s="287">
        <v>6604.35</v>
      </c>
      <c r="G31" s="10">
        <v>16628.738045738046</v>
      </c>
      <c r="H31" s="10">
        <v>15787.795163584637</v>
      </c>
      <c r="I31" s="10">
        <v>18095.127674469706</v>
      </c>
      <c r="J31" s="10">
        <v>19312.660753880264</v>
      </c>
      <c r="K31" s="10">
        <v>15857.018769582148</v>
      </c>
      <c r="L31" s="10">
        <v>18692.740344472055</v>
      </c>
      <c r="M31" s="10">
        <v>15753.172161172162</v>
      </c>
      <c r="N31" s="263">
        <v>18340.956563706564</v>
      </c>
      <c r="O31" s="122">
        <f>SUM(Tabla3[[#This Row],[Gener]:[Desembre]])</f>
        <v>145818.65996385159</v>
      </c>
    </row>
    <row r="32" spans="1:15" x14ac:dyDescent="0.3">
      <c r="A32" s="12">
        <v>30</v>
      </c>
      <c r="B32" s="87" t="s">
        <v>50</v>
      </c>
      <c r="C32" s="52">
        <v>24240</v>
      </c>
      <c r="D32" s="48">
        <v>21260</v>
      </c>
      <c r="E32" s="10">
        <v>23900</v>
      </c>
      <c r="F32" s="287">
        <v>26000</v>
      </c>
      <c r="G32" s="10">
        <v>25600</v>
      </c>
      <c r="H32" s="10">
        <v>23200</v>
      </c>
      <c r="I32" s="10">
        <v>28260</v>
      </c>
      <c r="J32" s="10">
        <v>26140</v>
      </c>
      <c r="K32" s="10">
        <v>27040</v>
      </c>
      <c r="L32" s="10">
        <v>23040</v>
      </c>
      <c r="M32" s="10">
        <v>25720</v>
      </c>
      <c r="N32" s="263">
        <v>26060</v>
      </c>
      <c r="O32" s="122">
        <f>SUM(Tabla3[[#This Row],[Gener]:[Desembre]])</f>
        <v>300460</v>
      </c>
    </row>
    <row r="33" spans="1:17" x14ac:dyDescent="0.3">
      <c r="A33" s="12">
        <v>31</v>
      </c>
      <c r="B33" s="87" t="s">
        <v>51</v>
      </c>
      <c r="C33" s="52">
        <v>5104</v>
      </c>
      <c r="D33" s="48">
        <v>2739.1916347158622</v>
      </c>
      <c r="E33" s="10">
        <v>3027.6473590393093</v>
      </c>
      <c r="F33" s="287">
        <v>3643.74</v>
      </c>
      <c r="G33" s="10">
        <v>3426.316205533597</v>
      </c>
      <c r="H33" s="10">
        <v>3839.5231574233389</v>
      </c>
      <c r="I33" s="10">
        <v>3961.7437638492001</v>
      </c>
      <c r="J33" s="10">
        <v>3285.4731307083989</v>
      </c>
      <c r="K33" s="10">
        <v>3853.5225304476298</v>
      </c>
      <c r="L33" s="10">
        <v>3491.4635983647972</v>
      </c>
      <c r="M33" s="10">
        <v>2561.192532855755</v>
      </c>
      <c r="N33" s="263">
        <v>3540.2976709003697</v>
      </c>
      <c r="O33" s="122">
        <f>SUM(Tabla3[[#This Row],[Gener]:[Desembre]])</f>
        <v>42474.111583838261</v>
      </c>
    </row>
    <row r="34" spans="1:17" x14ac:dyDescent="0.3">
      <c r="A34" s="12">
        <v>32</v>
      </c>
      <c r="B34" s="87" t="s">
        <v>52</v>
      </c>
      <c r="C34" s="52">
        <v>18289</v>
      </c>
      <c r="D34" s="48">
        <v>19264.240476625491</v>
      </c>
      <c r="E34" s="10">
        <v>21482.277433635136</v>
      </c>
      <c r="F34" s="287">
        <v>21639.279999999999</v>
      </c>
      <c r="G34" s="10">
        <v>23986.441870139592</v>
      </c>
      <c r="H34" s="10">
        <v>23156.306486366771</v>
      </c>
      <c r="I34" s="10">
        <v>25605.483311552896</v>
      </c>
      <c r="J34" s="10">
        <v>23106.190006343793</v>
      </c>
      <c r="K34" s="10">
        <v>23413.321506752109</v>
      </c>
      <c r="L34" s="10">
        <v>28836.347541358478</v>
      </c>
      <c r="M34" s="10">
        <v>34380</v>
      </c>
      <c r="N34" s="263">
        <v>40593.469387755104</v>
      </c>
      <c r="O34" s="122">
        <f>SUM(Tabla3[[#This Row],[Gener]:[Desembre]])</f>
        <v>303752.35802052933</v>
      </c>
      <c r="Q34" s="18"/>
    </row>
    <row r="35" spans="1:17" x14ac:dyDescent="0.3">
      <c r="A35" s="12">
        <v>33</v>
      </c>
      <c r="B35" s="87" t="s">
        <v>21</v>
      </c>
      <c r="C35" s="52"/>
      <c r="D35" s="48"/>
      <c r="E35" s="10"/>
      <c r="F35" s="287"/>
      <c r="G35" s="10"/>
      <c r="H35" s="10"/>
      <c r="I35" s="10"/>
      <c r="J35" s="10"/>
      <c r="K35" s="10"/>
      <c r="L35" s="10"/>
      <c r="M35" s="10"/>
      <c r="N35" s="263"/>
      <c r="O35" s="122">
        <f>SUM(Tabla3[[#This Row],[Gener]:[Desembre]])</f>
        <v>0</v>
      </c>
    </row>
    <row r="36" spans="1:17" x14ac:dyDescent="0.3">
      <c r="A36" s="12">
        <v>34</v>
      </c>
      <c r="B36" s="87" t="s">
        <v>22</v>
      </c>
      <c r="C36" s="52">
        <v>5266</v>
      </c>
      <c r="D36" s="48">
        <v>4868.928024723722</v>
      </c>
      <c r="E36" s="10">
        <v>4876.4429639052642</v>
      </c>
      <c r="F36" s="287">
        <v>6288.68</v>
      </c>
      <c r="G36" s="10">
        <v>4948.3585548076753</v>
      </c>
      <c r="H36" s="10">
        <v>5332.0761665007894</v>
      </c>
      <c r="I36" s="10">
        <v>6462.8490445855441</v>
      </c>
      <c r="J36" s="10">
        <v>6155.257713549764</v>
      </c>
      <c r="K36" s="10">
        <v>5511.1060515862473</v>
      </c>
      <c r="L36" s="10">
        <v>7721.5100077090747</v>
      </c>
      <c r="M36" s="10">
        <v>5753.749413718976</v>
      </c>
      <c r="N36" s="263">
        <v>6380.1748797669852</v>
      </c>
      <c r="O36" s="122">
        <f>SUM(Tabla3[[#This Row],[Gener]:[Desembre]])</f>
        <v>69565.132820854036</v>
      </c>
    </row>
    <row r="37" spans="1:17" x14ac:dyDescent="0.3">
      <c r="A37" s="12">
        <v>35</v>
      </c>
      <c r="B37" s="87" t="s">
        <v>23</v>
      </c>
      <c r="C37" s="52">
        <v>7027</v>
      </c>
      <c r="D37" s="48">
        <v>4652.3335842041388</v>
      </c>
      <c r="E37" s="10">
        <v>6974.5612266706685</v>
      </c>
      <c r="F37" s="287">
        <v>7153.34</v>
      </c>
      <c r="G37" s="10">
        <v>5145.293628258557</v>
      </c>
      <c r="H37" s="10">
        <v>5289.0178695394352</v>
      </c>
      <c r="I37" s="10">
        <v>7612.851366309982</v>
      </c>
      <c r="J37" s="10">
        <v>5698.4566591940984</v>
      </c>
      <c r="K37" s="10">
        <v>6374.8150919377067</v>
      </c>
      <c r="L37" s="10">
        <v>7936.0543981764913</v>
      </c>
      <c r="M37" s="10">
        <v>6376.6602564102577</v>
      </c>
      <c r="N37" s="263">
        <v>5752.6184953624988</v>
      </c>
      <c r="O37" s="122">
        <f>SUM(Tabla3[[#This Row],[Gener]:[Desembre]])</f>
        <v>75993.002576063838</v>
      </c>
    </row>
    <row r="38" spans="1:17" x14ac:dyDescent="0.3">
      <c r="A38" s="12">
        <v>36</v>
      </c>
      <c r="B38" s="87" t="s">
        <v>24</v>
      </c>
      <c r="C38" s="52">
        <v>1942</v>
      </c>
      <c r="D38" s="48">
        <v>1628.75</v>
      </c>
      <c r="E38" s="10">
        <v>2009.0322580645163</v>
      </c>
      <c r="F38" s="287">
        <v>2768.13</v>
      </c>
      <c r="G38" s="10">
        <v>1909.233870967742</v>
      </c>
      <c r="H38" s="10">
        <v>1655.7459677419356</v>
      </c>
      <c r="I38" s="10">
        <v>1993.7427626137305</v>
      </c>
      <c r="J38" s="10">
        <v>1460.1674641148325</v>
      </c>
      <c r="K38" s="10">
        <v>1618.2145090681679</v>
      </c>
      <c r="L38" s="10">
        <v>1654.7300944669364</v>
      </c>
      <c r="M38" s="10">
        <v>1448.1578947368423</v>
      </c>
      <c r="N38" s="263">
        <v>1835.7041251778094</v>
      </c>
      <c r="O38" s="122">
        <f>SUM(Tabla3[[#This Row],[Gener]:[Desembre]])</f>
        <v>21923.608946952514</v>
      </c>
    </row>
    <row r="39" spans="1:17" x14ac:dyDescent="0.3">
      <c r="A39" s="12">
        <v>37</v>
      </c>
      <c r="B39" s="87" t="s">
        <v>25</v>
      </c>
      <c r="C39" s="52">
        <v>11284</v>
      </c>
      <c r="D39" s="48">
        <v>9234.2084131893389</v>
      </c>
      <c r="E39" s="10">
        <v>11665.817742458003</v>
      </c>
      <c r="F39" s="287">
        <v>11757.8</v>
      </c>
      <c r="G39" s="10">
        <v>11841.382642488903</v>
      </c>
      <c r="H39" s="10">
        <v>11248.29358729356</v>
      </c>
      <c r="I39" s="10">
        <v>15358.862679955704</v>
      </c>
      <c r="J39" s="10">
        <v>17320</v>
      </c>
      <c r="K39" s="10">
        <v>16380</v>
      </c>
      <c r="L39" s="10">
        <v>18820</v>
      </c>
      <c r="M39" s="10">
        <v>15920</v>
      </c>
      <c r="N39" s="263">
        <v>20220</v>
      </c>
      <c r="O39" s="122">
        <f>SUM(Tabla3[[#This Row],[Gener]:[Desembre]])</f>
        <v>171050.36506538553</v>
      </c>
    </row>
    <row r="40" spans="1:17" x14ac:dyDescent="0.3">
      <c r="A40" s="12">
        <v>38</v>
      </c>
      <c r="B40" s="87" t="s">
        <v>5</v>
      </c>
      <c r="C40" s="52">
        <v>2578</v>
      </c>
      <c r="D40" s="48">
        <v>2083.6140350877195</v>
      </c>
      <c r="E40" s="10">
        <v>1951.646903820817</v>
      </c>
      <c r="F40" s="287">
        <v>2089.6799999999998</v>
      </c>
      <c r="G40" s="10">
        <v>2627.4419484702094</v>
      </c>
      <c r="H40" s="10">
        <v>2497.608695652174</v>
      </c>
      <c r="I40" s="10">
        <v>3060.2206119162638</v>
      </c>
      <c r="J40" s="10">
        <v>2230.5465385248203</v>
      </c>
      <c r="K40" s="10">
        <v>1966.3406407995531</v>
      </c>
      <c r="L40" s="10">
        <v>2334.2632519582562</v>
      </c>
      <c r="M40" s="10">
        <v>1996.2362637362637</v>
      </c>
      <c r="N40" s="263">
        <v>2178.0962109051998</v>
      </c>
      <c r="O40" s="122">
        <f>SUM(Tabla3[[#This Row],[Gener]:[Desembre]])</f>
        <v>27593.695100871279</v>
      </c>
    </row>
    <row r="41" spans="1:17" x14ac:dyDescent="0.3">
      <c r="A41" s="12">
        <v>39</v>
      </c>
      <c r="B41" s="87" t="s">
        <v>6</v>
      </c>
      <c r="C41" s="52">
        <v>7558.3973063973062</v>
      </c>
      <c r="D41" s="48">
        <v>10180</v>
      </c>
      <c r="E41" s="10">
        <v>10140</v>
      </c>
      <c r="F41" s="287">
        <v>9660</v>
      </c>
      <c r="G41" s="10">
        <v>12700</v>
      </c>
      <c r="H41" s="10">
        <v>8260</v>
      </c>
      <c r="I41" s="10">
        <v>16020</v>
      </c>
      <c r="J41" s="10">
        <v>12460</v>
      </c>
      <c r="K41" s="10">
        <v>11400</v>
      </c>
      <c r="L41" s="10">
        <v>13980</v>
      </c>
      <c r="M41" s="10">
        <v>9300</v>
      </c>
      <c r="N41" s="263">
        <v>9980</v>
      </c>
      <c r="O41" s="122">
        <f>SUM(Tabla3[[#This Row],[Gener]:[Desembre]])</f>
        <v>131638.39730639732</v>
      </c>
    </row>
    <row r="42" spans="1:17" x14ac:dyDescent="0.3">
      <c r="A42" s="12">
        <v>40</v>
      </c>
      <c r="B42" s="87" t="s">
        <v>8</v>
      </c>
      <c r="C42" s="52"/>
      <c r="D42" s="48">
        <v>921.99122807017545</v>
      </c>
      <c r="E42" s="10">
        <v>635.836627140975</v>
      </c>
      <c r="F42" s="287">
        <v>659.94</v>
      </c>
      <c r="G42" s="10">
        <v>809.05992638601333</v>
      </c>
      <c r="H42" s="10">
        <v>844.56521739130437</v>
      </c>
      <c r="I42" s="10">
        <v>932.41143317230285</v>
      </c>
      <c r="J42" s="10">
        <v>760.31129322609672</v>
      </c>
      <c r="K42" s="10">
        <v>703.19917414938698</v>
      </c>
      <c r="L42" s="10">
        <v>855.33328707649514</v>
      </c>
      <c r="M42" s="10">
        <v>602.66091051805336</v>
      </c>
      <c r="N42" s="263">
        <v>765.83005009971305</v>
      </c>
      <c r="O42" s="122">
        <f>SUM(Tabla3[[#This Row],[Gener]:[Desembre]])</f>
        <v>8491.1391472305168</v>
      </c>
    </row>
    <row r="43" spans="1:17" s="4" customFormat="1" ht="15" thickBot="1" x14ac:dyDescent="0.35">
      <c r="A43" s="81">
        <v>41</v>
      </c>
      <c r="B43" s="89" t="s">
        <v>49</v>
      </c>
      <c r="C43" s="53"/>
      <c r="D43" s="50"/>
      <c r="E43" s="65"/>
      <c r="F43" s="293"/>
      <c r="G43" s="13"/>
      <c r="H43" s="13"/>
      <c r="I43" s="13"/>
      <c r="J43" s="13"/>
      <c r="K43" s="284"/>
      <c r="L43" s="10"/>
      <c r="M43" s="13"/>
      <c r="N43" s="265"/>
      <c r="O43" s="123">
        <f>SUM(Tabla3[[#This Row],[Gener]:[Desembre]])</f>
        <v>0</v>
      </c>
    </row>
    <row r="44" spans="1:17" ht="15" thickBot="1" x14ac:dyDescent="0.35">
      <c r="A44" s="84"/>
      <c r="B44" s="212" t="s">
        <v>72</v>
      </c>
      <c r="C44" s="5">
        <f>SUBTOTAL(109,C4:C43)</f>
        <v>685106.39730639732</v>
      </c>
      <c r="D44" s="5">
        <f t="shared" ref="D44:N44" si="0">SUBTOTAL(109,D4:D43)</f>
        <v>621314.52353358699</v>
      </c>
      <c r="E44" s="5">
        <f t="shared" si="0"/>
        <v>698245.02209960052</v>
      </c>
      <c r="F44" s="5">
        <f t="shared" si="0"/>
        <v>724985.69</v>
      </c>
      <c r="G44" s="5">
        <f t="shared" si="0"/>
        <v>749716.13449235039</v>
      </c>
      <c r="H44" s="5">
        <f t="shared" si="0"/>
        <v>716786.10365494818</v>
      </c>
      <c r="I44" s="5">
        <f t="shared" si="0"/>
        <v>793394.78059458116</v>
      </c>
      <c r="J44" s="5">
        <f t="shared" si="0"/>
        <v>714523.46364986524</v>
      </c>
      <c r="K44" s="5">
        <f t="shared" si="0"/>
        <v>758771.37870971335</v>
      </c>
      <c r="L44" s="5">
        <f t="shared" si="0"/>
        <v>772266.07686341775</v>
      </c>
      <c r="M44" s="5">
        <f t="shared" si="0"/>
        <v>737930.49900871539</v>
      </c>
      <c r="N44" s="5">
        <f t="shared" si="0"/>
        <v>781853.28679390554</v>
      </c>
      <c r="O44" s="25">
        <f>SUM(Tabla3[[#This Row],[Gener]:[Desembre]])</f>
        <v>8754893.3567070812</v>
      </c>
      <c r="Q44" s="18"/>
    </row>
    <row r="45" spans="1:17" ht="15" thickBot="1" x14ac:dyDescent="0.35">
      <c r="A45" s="84"/>
      <c r="B45" s="26" t="s">
        <v>67</v>
      </c>
      <c r="C45" s="27">
        <v>655274.2028966645</v>
      </c>
      <c r="D45" s="28">
        <v>598675.05511174211</v>
      </c>
      <c r="E45" s="28">
        <v>663175.20431782969</v>
      </c>
      <c r="F45" s="28">
        <v>608995.53349061077</v>
      </c>
      <c r="G45" s="28">
        <v>720140.57160602219</v>
      </c>
      <c r="H45" s="28">
        <v>710283.1237668728</v>
      </c>
      <c r="I45" s="28">
        <v>696998.27197289979</v>
      </c>
      <c r="J45" s="28">
        <v>640008.42388635746</v>
      </c>
      <c r="K45" s="28">
        <v>664004.96695281565</v>
      </c>
      <c r="L45" s="28">
        <v>682548.39686285856</v>
      </c>
      <c r="M45" s="28">
        <v>635076.12994637538</v>
      </c>
      <c r="N45" s="29">
        <v>660102.19000000006</v>
      </c>
      <c r="O45" s="30">
        <f>SUM(Tabla3[[#This Row],[Gener]:[Desembre]])</f>
        <v>7935282.07081105</v>
      </c>
    </row>
    <row r="46" spans="1:17" ht="15" thickBot="1" x14ac:dyDescent="0.35">
      <c r="A46" s="84"/>
      <c r="B46" s="73" t="s">
        <v>58</v>
      </c>
      <c r="C46" s="211">
        <f>(C44/C45)-1</f>
        <v>4.5526276294501455E-2</v>
      </c>
      <c r="D46" s="211">
        <f t="shared" ref="D46:O46" si="1">(D44/D45)-1</f>
        <v>3.7815954128269436E-2</v>
      </c>
      <c r="E46" s="211">
        <f t="shared" si="1"/>
        <v>5.2881678255514819E-2</v>
      </c>
      <c r="F46" s="211">
        <f t="shared" si="1"/>
        <v>0.19046142398543142</v>
      </c>
      <c r="G46" s="211">
        <f t="shared" si="1"/>
        <v>4.1069152402245956E-2</v>
      </c>
      <c r="H46" s="211">
        <f t="shared" si="1"/>
        <v>9.1554757116962815E-3</v>
      </c>
      <c r="I46" s="211">
        <f t="shared" si="1"/>
        <v>0.13830236386214367</v>
      </c>
      <c r="J46" s="211">
        <f t="shared" si="1"/>
        <v>0.11642821716474616</v>
      </c>
      <c r="K46" s="211">
        <f t="shared" si="1"/>
        <v>0.14271943204248916</v>
      </c>
      <c r="L46" s="211">
        <f t="shared" si="1"/>
        <v>0.13144515526359934</v>
      </c>
      <c r="M46" s="211">
        <f t="shared" si="1"/>
        <v>0.16195596750113217</v>
      </c>
      <c r="N46" s="211">
        <f t="shared" si="1"/>
        <v>0.18444280088497433</v>
      </c>
      <c r="O46" s="211">
        <f t="shared" si="1"/>
        <v>0.10328697563390588</v>
      </c>
    </row>
    <row r="47" spans="1:17" ht="15" thickBot="1" x14ac:dyDescent="0.35">
      <c r="A47" s="13"/>
      <c r="B47" s="243" t="s">
        <v>66</v>
      </c>
      <c r="C47" s="213">
        <v>3804.2583300246833</v>
      </c>
      <c r="D47" s="214">
        <v>3165.4764664129934</v>
      </c>
      <c r="E47" s="214">
        <v>3974.9779003993253</v>
      </c>
      <c r="F47" s="214">
        <v>4614.28</v>
      </c>
      <c r="G47" s="214">
        <v>4563.8655076495552</v>
      </c>
      <c r="H47" s="214">
        <v>4053.8963450519932</v>
      </c>
      <c r="I47" s="214">
        <v>5165</v>
      </c>
      <c r="J47" s="214">
        <v>2217</v>
      </c>
      <c r="K47" s="214">
        <v>4309</v>
      </c>
      <c r="L47" s="214">
        <v>4694</v>
      </c>
      <c r="M47" s="214">
        <v>4290</v>
      </c>
      <c r="N47" s="214">
        <v>4547</v>
      </c>
      <c r="O47" s="244">
        <f>SUM(C47:N47)</f>
        <v>49398.754549538549</v>
      </c>
      <c r="P47" s="18"/>
    </row>
    <row r="48" spans="1:17" x14ac:dyDescent="0.3">
      <c r="B48" s="16" t="s">
        <v>70</v>
      </c>
      <c r="P48" s="18"/>
    </row>
    <row r="49" s="3" customFormat="1" x14ac:dyDescent="0.3"/>
    <row r="50" s="3" customFormat="1" x14ac:dyDescent="0.3"/>
  </sheetData>
  <sheetProtection sheet="1" objects="1" scenarios="1"/>
  <pageMargins left="0.47" right="0.19685039370078741" top="0.51181102362204722" bottom="0.39370078740157483" header="0.19685039370078741" footer="0.15748031496062992"/>
  <pageSetup paperSize="9" scale="70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46" calculatedColumn="1"/>
  </ignoredErrors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9"/>
  <sheetViews>
    <sheetView showZeros="0" zoomScale="90" zoomScaleNormal="90" workbookViewId="0">
      <selection activeCell="R59" sqref="R59"/>
    </sheetView>
  </sheetViews>
  <sheetFormatPr baseColWidth="10" defaultColWidth="11.44140625" defaultRowHeight="14.4" x14ac:dyDescent="0.3"/>
  <cols>
    <col min="1" max="1" width="5.44140625" style="3" customWidth="1"/>
    <col min="2" max="2" width="26.109375" style="3" bestFit="1" customWidth="1"/>
    <col min="3" max="5" width="11.44140625" style="2"/>
    <col min="6" max="6" width="11.88671875" style="2" bestFit="1" customWidth="1"/>
    <col min="7" max="10" width="11.44140625" style="2"/>
    <col min="11" max="11" width="11.88671875" style="2" customWidth="1"/>
    <col min="12" max="12" width="11.44140625" style="2"/>
    <col min="13" max="13" width="12.5546875" style="2" customWidth="1"/>
    <col min="14" max="14" width="12.33203125" style="2" customWidth="1"/>
    <col min="15" max="15" width="11.44140625" style="2"/>
    <col min="16" max="16384" width="11.44140625" style="3"/>
  </cols>
  <sheetData>
    <row r="2" spans="1:15" ht="15.6" x14ac:dyDescent="0.3">
      <c r="B2" s="1" t="s">
        <v>74</v>
      </c>
    </row>
    <row r="3" spans="1:15" ht="15" thickBot="1" x14ac:dyDescent="0.35">
      <c r="C3" s="4" t="s">
        <v>54</v>
      </c>
    </row>
    <row r="4" spans="1:15" ht="15" thickBot="1" x14ac:dyDescent="0.35">
      <c r="A4" s="93" t="s">
        <v>59</v>
      </c>
      <c r="B4" s="20" t="s">
        <v>57</v>
      </c>
      <c r="C4" s="5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7" t="s">
        <v>37</v>
      </c>
      <c r="O4" s="25" t="s">
        <v>38</v>
      </c>
    </row>
    <row r="5" spans="1:15" x14ac:dyDescent="0.3">
      <c r="A5" s="94">
        <v>1</v>
      </c>
      <c r="B5" s="91" t="s">
        <v>39</v>
      </c>
      <c r="C5" s="274">
        <v>24851</v>
      </c>
      <c r="D5" s="275">
        <v>17896.03050560211</v>
      </c>
      <c r="E5" s="275">
        <v>24787.643635968136</v>
      </c>
      <c r="F5" s="294">
        <v>9427.8270270270259</v>
      </c>
      <c r="G5" s="275">
        <v>28855.733333333334</v>
      </c>
      <c r="H5" s="277">
        <v>8412.173913043478</v>
      </c>
      <c r="I5" s="275">
        <v>30939.875776397515</v>
      </c>
      <c r="J5" s="275">
        <v>21299.860271398353</v>
      </c>
      <c r="K5" s="275">
        <v>23549.719827586199</v>
      </c>
      <c r="L5" s="275">
        <v>21676.408305082536</v>
      </c>
      <c r="M5" s="277">
        <v>9342.1333333333332</v>
      </c>
      <c r="N5" s="277">
        <v>16295.591692789967</v>
      </c>
      <c r="O5" s="121">
        <f>SUM(Tabla5[[#This Row],[Gener]:[Desembre]])</f>
        <v>237333.99762156198</v>
      </c>
    </row>
    <row r="6" spans="1:15" x14ac:dyDescent="0.3">
      <c r="A6" s="95">
        <v>2</v>
      </c>
      <c r="B6" s="92" t="s">
        <v>0</v>
      </c>
      <c r="C6" s="276">
        <v>18036</v>
      </c>
      <c r="D6" s="277">
        <v>13399.377194905301</v>
      </c>
      <c r="E6" s="277">
        <v>14550.291440953413</v>
      </c>
      <c r="F6" s="295">
        <v>11568.398268398269</v>
      </c>
      <c r="G6" s="277">
        <v>23950.613758053885</v>
      </c>
      <c r="H6" s="277">
        <v>3542.2142857142858</v>
      </c>
      <c r="I6" s="277">
        <v>21865.085354896673</v>
      </c>
      <c r="J6" s="277">
        <v>21942.598732684939</v>
      </c>
      <c r="K6" s="277">
        <v>19711.282051282047</v>
      </c>
      <c r="L6" s="277">
        <v>18323.410379119574</v>
      </c>
      <c r="M6" s="277">
        <v>9250.0204918032796</v>
      </c>
      <c r="N6" s="277">
        <v>20031.996865203764</v>
      </c>
      <c r="O6" s="122">
        <f>SUM(Tabla5[[#This Row],[Gener]:[Desembre]])</f>
        <v>196171.28882301541</v>
      </c>
    </row>
    <row r="7" spans="1:15" x14ac:dyDescent="0.3">
      <c r="A7" s="95">
        <v>3</v>
      </c>
      <c r="B7" s="92" t="s">
        <v>1</v>
      </c>
      <c r="C7" s="276">
        <v>61057</v>
      </c>
      <c r="D7" s="277">
        <v>20064.667994239706</v>
      </c>
      <c r="E7" s="277">
        <v>29402.868362232064</v>
      </c>
      <c r="F7" s="295">
        <v>33973.841796809764</v>
      </c>
      <c r="G7" s="277">
        <v>46645.306085321856</v>
      </c>
      <c r="H7" s="277">
        <v>38600.610836918757</v>
      </c>
      <c r="I7" s="277">
        <v>40387.433113627623</v>
      </c>
      <c r="J7" s="277">
        <v>35111.693482375289</v>
      </c>
      <c r="K7" s="277">
        <v>32743.047930454479</v>
      </c>
      <c r="L7" s="277">
        <v>35273.924110564585</v>
      </c>
      <c r="M7" s="277">
        <v>33808.767317329912</v>
      </c>
      <c r="N7" s="277">
        <v>33976.26413979465</v>
      </c>
      <c r="O7" s="122">
        <f>SUM(Tabla5[[#This Row],[Gener]:[Desembre]])</f>
        <v>441045.42516966863</v>
      </c>
    </row>
    <row r="8" spans="1:15" x14ac:dyDescent="0.3">
      <c r="A8" s="95">
        <v>4</v>
      </c>
      <c r="B8" s="92" t="s">
        <v>2</v>
      </c>
      <c r="C8" s="52">
        <v>720</v>
      </c>
      <c r="D8" s="48">
        <v>822.5316455696202</v>
      </c>
      <c r="E8" s="48">
        <v>614.73684210526312</v>
      </c>
      <c r="F8" s="296">
        <v>1703.0769230769231</v>
      </c>
      <c r="G8" s="48">
        <v>1184.1269841269841</v>
      </c>
      <c r="H8" s="48">
        <v>1608.2051282051282</v>
      </c>
      <c r="I8" s="48"/>
      <c r="J8" s="48">
        <v>1515.3488372093022</v>
      </c>
      <c r="K8" s="48">
        <v>1601.05263157895</v>
      </c>
      <c r="L8" s="48">
        <v>1828.421052631579</v>
      </c>
      <c r="M8" s="48">
        <v>1894.6666666666667</v>
      </c>
      <c r="N8" s="48">
        <v>2305.1612903225805</v>
      </c>
      <c r="O8" s="122">
        <f>SUM(Tabla5[[#This Row],[Gener]:[Desembre]])</f>
        <v>15797.328001492995</v>
      </c>
    </row>
    <row r="9" spans="1:15" x14ac:dyDescent="0.3">
      <c r="A9" s="95">
        <v>5</v>
      </c>
      <c r="B9" s="92" t="s">
        <v>3</v>
      </c>
      <c r="C9" s="52">
        <v>23633</v>
      </c>
      <c r="D9" s="48">
        <v>24341.208683389479</v>
      </c>
      <c r="E9" s="48">
        <v>20240</v>
      </c>
      <c r="F9" s="296">
        <v>17571.74358974359</v>
      </c>
      <c r="G9" s="48">
        <v>17661.565573770491</v>
      </c>
      <c r="H9" s="48">
        <v>13880</v>
      </c>
      <c r="I9" s="48">
        <v>13908.519480519481</v>
      </c>
      <c r="J9" s="48">
        <v>18498.709777902375</v>
      </c>
      <c r="K9" s="48">
        <v>16028.590604026846</v>
      </c>
      <c r="L9" s="48">
        <v>12520.425531914894</v>
      </c>
      <c r="M9" s="48">
        <v>16947.304625199362</v>
      </c>
      <c r="N9" s="48">
        <v>11903.333333333332</v>
      </c>
      <c r="O9" s="122">
        <f>SUM(Tabla5[[#This Row],[Gener]:[Desembre]])</f>
        <v>207134.40119979985</v>
      </c>
    </row>
    <row r="10" spans="1:15" x14ac:dyDescent="0.3">
      <c r="A10" s="95">
        <v>6</v>
      </c>
      <c r="B10" s="92" t="s">
        <v>4</v>
      </c>
      <c r="C10" s="52">
        <v>27782</v>
      </c>
      <c r="D10" s="48">
        <v>43856.371303115491</v>
      </c>
      <c r="E10" s="48">
        <v>27599.732193732194</v>
      </c>
      <c r="F10" s="296">
        <v>29739.229974160204</v>
      </c>
      <c r="G10" s="48">
        <v>38443.373474042892</v>
      </c>
      <c r="H10" s="48">
        <v>25274.666666666668</v>
      </c>
      <c r="I10" s="48">
        <v>36778.522267206477</v>
      </c>
      <c r="J10" s="48">
        <v>36585.499011392531</v>
      </c>
      <c r="K10" s="48">
        <v>39414.571428571442</v>
      </c>
      <c r="L10" s="48">
        <v>38682.778448096527</v>
      </c>
      <c r="M10" s="48">
        <v>37601.561561561561</v>
      </c>
      <c r="N10" s="48">
        <v>31294.768831168829</v>
      </c>
      <c r="O10" s="122">
        <f>SUM(Tabla5[[#This Row],[Gener]:[Desembre]])</f>
        <v>413053.07515971479</v>
      </c>
    </row>
    <row r="11" spans="1:15" x14ac:dyDescent="0.3">
      <c r="A11" s="95">
        <v>8</v>
      </c>
      <c r="B11" s="92" t="s">
        <v>7</v>
      </c>
      <c r="C11" s="52">
        <v>1260</v>
      </c>
      <c r="D11" s="48">
        <v>1645.0632911392404</v>
      </c>
      <c r="E11" s="48">
        <v>1460</v>
      </c>
      <c r="F11" s="296">
        <v>3784.6153846153848</v>
      </c>
      <c r="G11" s="48">
        <v>2131.4285714285716</v>
      </c>
      <c r="H11" s="48">
        <v>3819.4871794871792</v>
      </c>
      <c r="I11" s="48">
        <v>949.56521739130449</v>
      </c>
      <c r="J11" s="48">
        <v>5305.0715007944536</v>
      </c>
      <c r="K11" s="48">
        <v>3380</v>
      </c>
      <c r="L11" s="48">
        <v>3860</v>
      </c>
      <c r="M11" s="48">
        <v>4330.666666666667</v>
      </c>
      <c r="N11" s="48">
        <v>4830.5571847507326</v>
      </c>
      <c r="O11" s="122">
        <f>SUM(Tabla5[[#This Row],[Gener]:[Desembre]])</f>
        <v>36756.454996273533</v>
      </c>
    </row>
    <row r="12" spans="1:15" x14ac:dyDescent="0.3">
      <c r="A12" s="95">
        <v>9</v>
      </c>
      <c r="B12" s="92" t="s">
        <v>40</v>
      </c>
      <c r="C12" s="52"/>
      <c r="D12" s="48"/>
      <c r="E12" s="48"/>
      <c r="F12" s="296"/>
      <c r="G12" s="48"/>
      <c r="H12" s="48"/>
      <c r="I12" s="48"/>
      <c r="J12" s="48"/>
      <c r="K12" s="48"/>
      <c r="L12" s="48"/>
      <c r="M12" s="48"/>
      <c r="N12" s="49"/>
      <c r="O12" s="122">
        <f>SUM(Tabla5[[#This Row],[Gener]:[Desembre]])</f>
        <v>0</v>
      </c>
    </row>
    <row r="13" spans="1:15" x14ac:dyDescent="0.3">
      <c r="A13" s="95">
        <v>10</v>
      </c>
      <c r="B13" s="92" t="s">
        <v>41</v>
      </c>
      <c r="C13" s="52"/>
      <c r="D13" s="48"/>
      <c r="E13" s="48"/>
      <c r="F13" s="296"/>
      <c r="G13" s="48"/>
      <c r="H13" s="48"/>
      <c r="I13" s="48"/>
      <c r="J13" s="48"/>
      <c r="K13" s="48"/>
      <c r="L13" s="48"/>
      <c r="M13" s="48"/>
      <c r="N13" s="49"/>
      <c r="O13" s="122">
        <f>SUM(Tabla5[[#This Row],[Gener]:[Desembre]])</f>
        <v>0</v>
      </c>
    </row>
    <row r="14" spans="1:15" x14ac:dyDescent="0.3">
      <c r="A14" s="95">
        <v>11</v>
      </c>
      <c r="B14" s="92" t="s">
        <v>9</v>
      </c>
      <c r="C14" s="52">
        <v>95850</v>
      </c>
      <c r="D14" s="48">
        <v>74356.428703456491</v>
      </c>
      <c r="E14" s="48">
        <v>85486.323242794941</v>
      </c>
      <c r="F14" s="296">
        <v>90019.832582355622</v>
      </c>
      <c r="G14" s="48">
        <v>78104.092748746203</v>
      </c>
      <c r="H14" s="48">
        <v>69383.170518587838</v>
      </c>
      <c r="I14" s="48">
        <v>117436.88256033482</v>
      </c>
      <c r="J14" s="48">
        <v>76276.191721085197</v>
      </c>
      <c r="K14" s="48">
        <v>96081.365194209662</v>
      </c>
      <c r="L14" s="48">
        <v>72017.842785568981</v>
      </c>
      <c r="M14" s="48">
        <v>88790.061473766909</v>
      </c>
      <c r="N14" s="48">
        <v>106000.91408872648</v>
      </c>
      <c r="O14" s="122">
        <f>SUM(Tabla5[[#This Row],[Gener]:[Desembre]])</f>
        <v>1049803.1056196333</v>
      </c>
    </row>
    <row r="15" spans="1:15" x14ac:dyDescent="0.3">
      <c r="A15" s="95">
        <v>12</v>
      </c>
      <c r="B15" s="92" t="s">
        <v>10</v>
      </c>
      <c r="C15" s="52">
        <v>2715</v>
      </c>
      <c r="D15" s="48">
        <v>4149.8703703703704</v>
      </c>
      <c r="E15" s="48">
        <v>4412.7871939736342</v>
      </c>
      <c r="F15" s="296">
        <v>3787.7540106951869</v>
      </c>
      <c r="G15" s="48">
        <v>5939.9473493100941</v>
      </c>
      <c r="H15" s="48">
        <v>4023.2641401637779</v>
      </c>
      <c r="I15" s="48">
        <v>4856.363636363636</v>
      </c>
      <c r="J15" s="48">
        <v>4734.0917431192665</v>
      </c>
      <c r="K15" s="48">
        <v>5489.9154929577498</v>
      </c>
      <c r="L15" s="48">
        <v>6531.4512121167299</v>
      </c>
      <c r="M15" s="48">
        <v>6734.8936170212764</v>
      </c>
      <c r="N15" s="48">
        <v>1276.8</v>
      </c>
      <c r="O15" s="122">
        <f>SUM(Tabla5[[#This Row],[Gener]:[Desembre]])</f>
        <v>54652.138766091724</v>
      </c>
    </row>
    <row r="16" spans="1:15" x14ac:dyDescent="0.3">
      <c r="A16" s="95">
        <v>13</v>
      </c>
      <c r="B16" s="92" t="s">
        <v>42</v>
      </c>
      <c r="C16" s="52">
        <v>17874</v>
      </c>
      <c r="D16" s="48">
        <v>11200</v>
      </c>
      <c r="E16" s="48">
        <v>20383.527272727275</v>
      </c>
      <c r="F16" s="296">
        <v>12920.25641025641</v>
      </c>
      <c r="G16" s="48">
        <v>9821.934426229509</v>
      </c>
      <c r="H16" s="48">
        <v>11860</v>
      </c>
      <c r="I16" s="48">
        <v>8558.7562669888248</v>
      </c>
      <c r="J16" s="48">
        <v>15369.735040897511</v>
      </c>
      <c r="K16" s="48">
        <v>14888.284822165597</v>
      </c>
      <c r="L16" s="48">
        <v>14760</v>
      </c>
      <c r="M16" s="48">
        <v>12720</v>
      </c>
      <c r="N16" s="48">
        <v>12750.705932565088</v>
      </c>
      <c r="O16" s="122">
        <f>SUM(Tabla5[[#This Row],[Gener]:[Desembre]])</f>
        <v>163107.20017183025</v>
      </c>
    </row>
    <row r="17" spans="1:15" x14ac:dyDescent="0.3">
      <c r="A17" s="95">
        <v>14</v>
      </c>
      <c r="B17" s="92" t="s">
        <v>11</v>
      </c>
      <c r="C17" s="52"/>
      <c r="D17" s="48"/>
      <c r="E17" s="48"/>
      <c r="F17" s="296"/>
      <c r="G17" s="48"/>
      <c r="H17" s="48"/>
      <c r="I17" s="48"/>
      <c r="J17" s="48"/>
      <c r="K17" s="48"/>
      <c r="L17" s="48"/>
      <c r="M17" s="48"/>
      <c r="N17" s="49"/>
      <c r="O17" s="122">
        <f>SUM(Tabla5[[#This Row],[Gener]:[Desembre]])</f>
        <v>0</v>
      </c>
    </row>
    <row r="18" spans="1:15" x14ac:dyDescent="0.3">
      <c r="A18" s="95">
        <v>15</v>
      </c>
      <c r="B18" s="92" t="s">
        <v>12</v>
      </c>
      <c r="C18" s="52">
        <v>12670</v>
      </c>
      <c r="D18" s="48">
        <v>17763.076923076926</v>
      </c>
      <c r="E18" s="48">
        <v>10471.194805194806</v>
      </c>
      <c r="F18" s="296">
        <v>12755.172413793105</v>
      </c>
      <c r="G18" s="48">
        <v>17820</v>
      </c>
      <c r="H18" s="48">
        <v>5093.333333333333</v>
      </c>
      <c r="I18" s="48">
        <v>15870</v>
      </c>
      <c r="J18" s="48">
        <v>10920.853858784893</v>
      </c>
      <c r="K18" s="48">
        <v>10104.812030075191</v>
      </c>
      <c r="L18" s="48">
        <v>17946.017478152309</v>
      </c>
      <c r="M18" s="48">
        <v>9700</v>
      </c>
      <c r="N18" s="48">
        <v>12141.603375527426</v>
      </c>
      <c r="O18" s="122">
        <f>SUM(Tabla5[[#This Row],[Gener]:[Desembre]])</f>
        <v>153256.06421793799</v>
      </c>
    </row>
    <row r="19" spans="1:15" x14ac:dyDescent="0.3">
      <c r="A19" s="95">
        <v>16</v>
      </c>
      <c r="B19" s="92" t="s">
        <v>13</v>
      </c>
      <c r="C19" s="52"/>
      <c r="D19" s="48"/>
      <c r="E19" s="48"/>
      <c r="F19" s="296"/>
      <c r="G19" s="48"/>
      <c r="H19" s="48"/>
      <c r="I19" s="48"/>
      <c r="J19" s="48"/>
      <c r="K19" s="48"/>
      <c r="L19" s="48"/>
      <c r="M19" s="48"/>
      <c r="N19" s="49"/>
      <c r="O19" s="122">
        <f>SUM(Tabla5[[#This Row],[Gener]:[Desembre]])</f>
        <v>0</v>
      </c>
    </row>
    <row r="20" spans="1:15" x14ac:dyDescent="0.3">
      <c r="A20" s="95">
        <v>17</v>
      </c>
      <c r="B20" s="92" t="s">
        <v>14</v>
      </c>
      <c r="C20" s="52">
        <v>23557</v>
      </c>
      <c r="D20" s="48">
        <v>11334.511516616067</v>
      </c>
      <c r="E20" s="48">
        <v>14379.14013206163</v>
      </c>
      <c r="F20" s="296">
        <v>3262.9268292682927</v>
      </c>
      <c r="G20" s="48">
        <v>17291.20634920635</v>
      </c>
      <c r="H20" s="48">
        <v>8057.6190476190477</v>
      </c>
      <c r="I20" s="48">
        <v>19064</v>
      </c>
      <c r="J20" s="48">
        <v>6598.2153110047857</v>
      </c>
      <c r="K20" s="48">
        <v>11533.60655737705</v>
      </c>
      <c r="L20" s="48">
        <v>9209.0091425747469</v>
      </c>
      <c r="M20" s="48">
        <v>8952.7845036319613</v>
      </c>
      <c r="N20" s="48">
        <v>5872</v>
      </c>
      <c r="O20" s="122">
        <f>SUM(Tabla5[[#This Row],[Gener]:[Desembre]])</f>
        <v>139112.01938935992</v>
      </c>
    </row>
    <row r="21" spans="1:15" x14ac:dyDescent="0.3">
      <c r="A21" s="95">
        <v>18</v>
      </c>
      <c r="B21" s="92" t="s">
        <v>15</v>
      </c>
      <c r="C21" s="52">
        <v>118934</v>
      </c>
      <c r="D21" s="48">
        <v>57260.512181835169</v>
      </c>
      <c r="E21" s="48">
        <v>59521.068826588555</v>
      </c>
      <c r="F21" s="296">
        <v>80646.788413871938</v>
      </c>
      <c r="G21" s="48">
        <v>69939.036073950163</v>
      </c>
      <c r="H21" s="48">
        <v>60512.90360728628</v>
      </c>
      <c r="I21" s="48">
        <v>78995.856081636186</v>
      </c>
      <c r="J21" s="48">
        <v>55591.592959350659</v>
      </c>
      <c r="K21" s="48">
        <v>58119.469686181772</v>
      </c>
      <c r="L21" s="48">
        <v>58743.895086017706</v>
      </c>
      <c r="M21" s="48">
        <v>57681.05565886062</v>
      </c>
      <c r="N21" s="48">
        <v>98901.107566088773</v>
      </c>
      <c r="O21" s="122">
        <f>SUM(Tabla5[[#This Row],[Gener]:[Desembre]])</f>
        <v>854847.28614166775</v>
      </c>
    </row>
    <row r="22" spans="1:15" x14ac:dyDescent="0.3">
      <c r="A22" s="95">
        <v>19</v>
      </c>
      <c r="B22" s="92" t="s">
        <v>16</v>
      </c>
      <c r="C22" s="52">
        <v>25183</v>
      </c>
      <c r="D22" s="48">
        <v>16973.333333333336</v>
      </c>
      <c r="E22" s="48">
        <v>13691.621621621622</v>
      </c>
      <c r="F22" s="296">
        <v>15471.506849315068</v>
      </c>
      <c r="G22" s="48">
        <v>10283.286668526694</v>
      </c>
      <c r="H22" s="48">
        <v>15933.866666666667</v>
      </c>
      <c r="I22" s="48">
        <v>20298.461538461539</v>
      </c>
      <c r="J22" s="48">
        <v>14308.311292198439</v>
      </c>
      <c r="K22" s="48">
        <v>9392.6270392963597</v>
      </c>
      <c r="L22" s="48">
        <v>10160.240834894299</v>
      </c>
      <c r="M22" s="48">
        <v>10140.253793103449</v>
      </c>
      <c r="N22" s="48">
        <v>9446.1510069806645</v>
      </c>
      <c r="O22" s="122">
        <f>SUM(Tabla5[[#This Row],[Gener]:[Desembre]])</f>
        <v>171282.6606443981</v>
      </c>
    </row>
    <row r="23" spans="1:15" x14ac:dyDescent="0.3">
      <c r="A23" s="95">
        <v>20</v>
      </c>
      <c r="B23" s="92" t="s">
        <v>17</v>
      </c>
      <c r="C23" s="52"/>
      <c r="D23" s="48"/>
      <c r="E23" s="48"/>
      <c r="F23" s="296"/>
      <c r="G23" s="48"/>
      <c r="H23" s="48"/>
      <c r="I23" s="48"/>
      <c r="J23" s="48"/>
      <c r="K23" s="48"/>
      <c r="L23" s="48"/>
      <c r="M23" s="48"/>
      <c r="N23" s="48"/>
      <c r="O23" s="122">
        <f>SUM(Tabla5[[#This Row],[Gener]:[Desembre]])</f>
        <v>0</v>
      </c>
    </row>
    <row r="24" spans="1:15" x14ac:dyDescent="0.3">
      <c r="A24" s="95">
        <v>21</v>
      </c>
      <c r="B24" s="92" t="s">
        <v>18</v>
      </c>
      <c r="C24" s="52">
        <v>900</v>
      </c>
      <c r="D24" s="48">
        <v>1281.1392405063291</v>
      </c>
      <c r="E24" s="48">
        <v>691.57894736842104</v>
      </c>
      <c r="F24" s="296">
        <v>1513.8461538461538</v>
      </c>
      <c r="G24" s="48">
        <v>947.30158730158735</v>
      </c>
      <c r="H24" s="48">
        <v>2010.2564102564102</v>
      </c>
      <c r="I24" s="48">
        <v>1266.0869565217392</v>
      </c>
      <c r="J24" s="48">
        <v>3015.6102845587175</v>
      </c>
      <c r="K24" s="48">
        <v>1423.15789473684</v>
      </c>
      <c r="L24" s="48">
        <v>1625.2631578947369</v>
      </c>
      <c r="M24" s="48">
        <v>1894.6666666666667</v>
      </c>
      <c r="N24" s="48">
        <v>1280.6451612903224</v>
      </c>
      <c r="O24" s="122">
        <f>SUM(Tabla5[[#This Row],[Gener]:[Desembre]])</f>
        <v>17849.552460947922</v>
      </c>
    </row>
    <row r="25" spans="1:15" x14ac:dyDescent="0.3">
      <c r="A25" s="95">
        <v>22</v>
      </c>
      <c r="B25" s="92" t="s">
        <v>19</v>
      </c>
      <c r="C25" s="52">
        <v>31262</v>
      </c>
      <c r="D25" s="48">
        <v>28795.436677007252</v>
      </c>
      <c r="E25" s="48">
        <v>22126.469289164943</v>
      </c>
      <c r="F25" s="296">
        <v>18389.151079136689</v>
      </c>
      <c r="G25" s="48">
        <v>20408.229957805906</v>
      </c>
      <c r="H25" s="48">
        <v>15874.567323481117</v>
      </c>
      <c r="I25" s="48">
        <v>19497.251524111605</v>
      </c>
      <c r="J25" s="48">
        <v>26643.793341379009</v>
      </c>
      <c r="K25" s="48">
        <v>17137.749369980957</v>
      </c>
      <c r="L25" s="48">
        <v>21470.061125734297</v>
      </c>
      <c r="M25" s="48">
        <v>15869.021833152412</v>
      </c>
      <c r="N25" s="48">
        <v>13289.502032520324</v>
      </c>
      <c r="O25" s="122">
        <f>SUM(Tabla5[[#This Row],[Gener]:[Desembre]])</f>
        <v>250763.23355347454</v>
      </c>
    </row>
    <row r="26" spans="1:15" x14ac:dyDescent="0.3">
      <c r="A26" s="95">
        <v>23</v>
      </c>
      <c r="B26" s="92" t="s">
        <v>43</v>
      </c>
      <c r="C26" s="52">
        <v>14574</v>
      </c>
      <c r="D26" s="48">
        <v>26084.85926875021</v>
      </c>
      <c r="E26" s="48">
        <v>13962.449661154784</v>
      </c>
      <c r="F26" s="296">
        <v>15604.090300173653</v>
      </c>
      <c r="G26" s="48">
        <v>14834.93670886076</v>
      </c>
      <c r="H26" s="48">
        <v>19078.266009852217</v>
      </c>
      <c r="I26" s="48">
        <v>17488.247847997314</v>
      </c>
      <c r="J26" s="48">
        <v>18158.247106168117</v>
      </c>
      <c r="K26" s="48">
        <v>15522.92594890305</v>
      </c>
      <c r="L26" s="48">
        <v>10702.109231728773</v>
      </c>
      <c r="M26" s="48">
        <v>13328.671328671329</v>
      </c>
      <c r="N26" s="48">
        <v>13939.294067434912</v>
      </c>
      <c r="O26" s="122">
        <f>SUM(Tabla5[[#This Row],[Gener]:[Desembre]])</f>
        <v>193278.09747969513</v>
      </c>
    </row>
    <row r="27" spans="1:15" x14ac:dyDescent="0.3">
      <c r="A27" s="95">
        <v>24</v>
      </c>
      <c r="B27" s="92" t="s">
        <v>44</v>
      </c>
      <c r="C27" s="52">
        <v>20866</v>
      </c>
      <c r="D27" s="48">
        <v>9720.2765843179368</v>
      </c>
      <c r="E27" s="48">
        <v>8202.5</v>
      </c>
      <c r="F27" s="296">
        <v>15445.38440492476</v>
      </c>
      <c r="G27" s="48">
        <v>22856.666666666668</v>
      </c>
      <c r="H27" s="48">
        <v>3035.6756756756758</v>
      </c>
      <c r="I27" s="48">
        <v>23337.777777777777</v>
      </c>
      <c r="J27" s="48">
        <v>23123.987558987563</v>
      </c>
      <c r="K27" s="48">
        <v>10746.98717948718</v>
      </c>
      <c r="L27" s="48">
        <v>18982.035066382894</v>
      </c>
      <c r="M27" s="48">
        <v>10275.054761904763</v>
      </c>
      <c r="N27" s="48">
        <v>3360</v>
      </c>
      <c r="O27" s="122">
        <f>SUM(Tabla5[[#This Row],[Gener]:[Desembre]])</f>
        <v>169952.34567612523</v>
      </c>
    </row>
    <row r="28" spans="1:15" x14ac:dyDescent="0.3">
      <c r="A28" s="95">
        <v>25</v>
      </c>
      <c r="B28" s="92" t="s">
        <v>20</v>
      </c>
      <c r="C28" s="52">
        <v>37359</v>
      </c>
      <c r="D28" s="48">
        <v>28034.277636384781</v>
      </c>
      <c r="E28" s="48">
        <v>26183.653436568482</v>
      </c>
      <c r="F28" s="296">
        <v>24823.480831513145</v>
      </c>
      <c r="G28" s="48">
        <v>36870.163231894068</v>
      </c>
      <c r="H28" s="48">
        <v>22718.550119879485</v>
      </c>
      <c r="I28" s="48">
        <v>27789.921790987533</v>
      </c>
      <c r="J28" s="48">
        <v>22688.863247771103</v>
      </c>
      <c r="K28" s="48">
        <v>25668.229692936766</v>
      </c>
      <c r="L28" s="48">
        <v>20465.069256466279</v>
      </c>
      <c r="M28" s="48">
        <v>33032.592048784354</v>
      </c>
      <c r="N28" s="48">
        <v>27743.193984962403</v>
      </c>
      <c r="O28" s="122">
        <f>SUM(Tabla5[[#This Row],[Gener]:[Desembre]])</f>
        <v>333376.99527814845</v>
      </c>
    </row>
    <row r="29" spans="1:15" x14ac:dyDescent="0.3">
      <c r="A29" s="95">
        <v>26</v>
      </c>
      <c r="B29" s="92" t="s">
        <v>45</v>
      </c>
      <c r="C29" s="52">
        <v>6240</v>
      </c>
      <c r="D29" s="48">
        <v>5640</v>
      </c>
      <c r="E29" s="48">
        <v>6940</v>
      </c>
      <c r="F29" s="296">
        <v>6020</v>
      </c>
      <c r="G29" s="48">
        <v>5080</v>
      </c>
      <c r="H29" s="48">
        <v>5740</v>
      </c>
      <c r="I29" s="48">
        <v>5600</v>
      </c>
      <c r="J29" s="48">
        <v>8400</v>
      </c>
      <c r="K29" s="48">
        <v>5700</v>
      </c>
      <c r="L29" s="48">
        <v>5820</v>
      </c>
      <c r="M29" s="48">
        <v>6260</v>
      </c>
      <c r="N29" s="48">
        <v>5540</v>
      </c>
      <c r="O29" s="122">
        <f>SUM(Tabla5[[#This Row],[Gener]:[Desembre]])</f>
        <v>72980</v>
      </c>
    </row>
    <row r="30" spans="1:15" x14ac:dyDescent="0.3">
      <c r="A30" s="95">
        <v>27</v>
      </c>
      <c r="B30" s="92" t="s">
        <v>46</v>
      </c>
      <c r="C30" s="52"/>
      <c r="D30" s="48"/>
      <c r="E30" s="48"/>
      <c r="F30" s="296"/>
      <c r="G30" s="48"/>
      <c r="H30" s="48"/>
      <c r="I30" s="48"/>
      <c r="J30" s="48"/>
      <c r="K30" s="48"/>
      <c r="L30" s="249"/>
      <c r="M30" s="48"/>
      <c r="N30" s="48"/>
      <c r="O30" s="122">
        <f>SUM(Tabla5[[#This Row],[Gener]:[Desembre]])</f>
        <v>0</v>
      </c>
    </row>
    <row r="31" spans="1:15" x14ac:dyDescent="0.3">
      <c r="A31" s="95">
        <v>28</v>
      </c>
      <c r="B31" s="92" t="s">
        <v>47</v>
      </c>
      <c r="C31" s="52">
        <v>10925</v>
      </c>
      <c r="D31" s="48">
        <v>6246.25</v>
      </c>
      <c r="E31" s="48">
        <v>10749.341736694678</v>
      </c>
      <c r="F31" s="296">
        <v>10514.939945757458</v>
      </c>
      <c r="G31" s="48">
        <v>17945.411859947377</v>
      </c>
      <c r="H31" s="48">
        <v>12694.088243775834</v>
      </c>
      <c r="I31" s="48">
        <v>11519.409090909092</v>
      </c>
      <c r="J31" s="48">
        <v>14452.459601467235</v>
      </c>
      <c r="K31" s="48">
        <v>12612.389380530971</v>
      </c>
      <c r="L31" s="48">
        <v>22798.727254648504</v>
      </c>
      <c r="M31" s="48">
        <v>11655.44278393389</v>
      </c>
      <c r="N31" s="48">
        <v>9946.7260150375951</v>
      </c>
      <c r="O31" s="122">
        <f>SUM(Tabla5[[#This Row],[Gener]:[Desembre]])</f>
        <v>152060.18591270267</v>
      </c>
    </row>
    <row r="32" spans="1:15" x14ac:dyDescent="0.3">
      <c r="A32" s="95">
        <v>29</v>
      </c>
      <c r="B32" s="92" t="s">
        <v>48</v>
      </c>
      <c r="C32" s="52">
        <v>40</v>
      </c>
      <c r="D32" s="242"/>
      <c r="E32" s="48">
        <v>153.68421052631578</v>
      </c>
      <c r="F32" s="296">
        <v>7018.4615384615381</v>
      </c>
      <c r="G32" s="48">
        <v>13856.825396825396</v>
      </c>
      <c r="H32" s="48">
        <v>14850.622710622712</v>
      </c>
      <c r="I32" s="48">
        <v>12776.066734074822</v>
      </c>
      <c r="J32" s="48">
        <v>14928.173913043478</v>
      </c>
      <c r="K32" s="48">
        <v>11781.509753404491</v>
      </c>
      <c r="L32" s="48">
        <v>16386.315789473683</v>
      </c>
      <c r="M32" s="48">
        <v>11444.228571428572</v>
      </c>
      <c r="N32" s="48">
        <v>11496.363636363636</v>
      </c>
      <c r="O32" s="122">
        <f>SUM(Tabla5[[#This Row],[Gener]:[Desembre]])</f>
        <v>114732.25225422463</v>
      </c>
    </row>
    <row r="33" spans="1:18" x14ac:dyDescent="0.3">
      <c r="A33" s="95">
        <v>30</v>
      </c>
      <c r="B33" s="92" t="s">
        <v>50</v>
      </c>
      <c r="C33" s="52">
        <v>16640</v>
      </c>
      <c r="D33" s="48">
        <v>17920</v>
      </c>
      <c r="E33" s="48">
        <v>14180</v>
      </c>
      <c r="F33" s="296">
        <v>15500</v>
      </c>
      <c r="G33" s="48">
        <v>17900</v>
      </c>
      <c r="H33" s="48">
        <v>15160</v>
      </c>
      <c r="I33" s="48">
        <v>16580</v>
      </c>
      <c r="J33" s="48">
        <v>20380</v>
      </c>
      <c r="K33" s="48">
        <v>14920</v>
      </c>
      <c r="L33" s="48">
        <v>16460</v>
      </c>
      <c r="M33" s="48">
        <v>13780</v>
      </c>
      <c r="N33" s="48">
        <v>13340</v>
      </c>
      <c r="O33" s="122">
        <f>SUM(Tabla5[[#This Row],[Gener]:[Desembre]])</f>
        <v>192760</v>
      </c>
    </row>
    <row r="34" spans="1:18" x14ac:dyDescent="0.3">
      <c r="A34" s="95">
        <v>31</v>
      </c>
      <c r="B34" s="92" t="s">
        <v>51</v>
      </c>
      <c r="C34" s="52">
        <v>4917</v>
      </c>
      <c r="D34" s="48">
        <v>10607.986194477789</v>
      </c>
      <c r="E34" s="48">
        <v>3571.936507936508</v>
      </c>
      <c r="F34" s="296">
        <v>627.80487804878044</v>
      </c>
      <c r="G34" s="48">
        <v>6014.9377949377949</v>
      </c>
      <c r="H34" s="48">
        <v>978.59154929577471</v>
      </c>
      <c r="I34" s="48">
        <v>1098</v>
      </c>
      <c r="J34" s="48">
        <v>2068.9655172413795</v>
      </c>
      <c r="K34" s="48">
        <v>2522.1428571428601</v>
      </c>
      <c r="L34" s="48">
        <v>2001.4574402939377</v>
      </c>
      <c r="M34" s="48">
        <v>2685.7142857142858</v>
      </c>
      <c r="N34" s="48">
        <v>5210.3676470588234</v>
      </c>
      <c r="O34" s="122">
        <f>SUM(Tabla5[[#This Row],[Gener]:[Desembre]])</f>
        <v>42304.904672147932</v>
      </c>
    </row>
    <row r="35" spans="1:18" x14ac:dyDescent="0.3">
      <c r="A35" s="95">
        <v>32</v>
      </c>
      <c r="B35" s="92" t="s">
        <v>52</v>
      </c>
      <c r="C35" s="52">
        <v>35550</v>
      </c>
      <c r="D35" s="48">
        <v>14539.037433155081</v>
      </c>
      <c r="E35" s="48">
        <v>13033.623352165725</v>
      </c>
      <c r="F35" s="296">
        <v>14506.620046620046</v>
      </c>
      <c r="G35" s="48">
        <v>26854.092814753865</v>
      </c>
      <c r="H35" s="48">
        <v>13943.03587716631</v>
      </c>
      <c r="I35" s="48">
        <v>38017.201911589014</v>
      </c>
      <c r="J35" s="48">
        <v>23823.429378531073</v>
      </c>
      <c r="K35" s="48">
        <v>19148.084656084648</v>
      </c>
      <c r="L35" s="48">
        <v>21759.094013216596</v>
      </c>
      <c r="M35" s="48">
        <v>22650.839072039071</v>
      </c>
      <c r="N35" s="48">
        <v>21740</v>
      </c>
      <c r="O35" s="122">
        <f>SUM(Tabla5[[#This Row],[Gener]:[Desembre]])</f>
        <v>265565.05855532142</v>
      </c>
    </row>
    <row r="36" spans="1:18" x14ac:dyDescent="0.3">
      <c r="A36" s="95">
        <v>33</v>
      </c>
      <c r="B36" s="92" t="s">
        <v>21</v>
      </c>
      <c r="C36" s="52">
        <v>2194</v>
      </c>
      <c r="D36" s="48"/>
      <c r="E36" s="48">
        <v>1153.3333333333335</v>
      </c>
      <c r="F36" s="296"/>
      <c r="G36" s="48">
        <v>2115</v>
      </c>
      <c r="H36" s="48"/>
      <c r="I36" s="48">
        <v>2034</v>
      </c>
      <c r="J36" s="48"/>
      <c r="K36" s="48">
        <v>1428.75</v>
      </c>
      <c r="L36" s="48"/>
      <c r="M36" s="48">
        <v>652.88135593220341</v>
      </c>
      <c r="N36" s="48"/>
      <c r="O36" s="122">
        <f>SUM(Tabla5[[#This Row],[Gener]:[Desembre]])</f>
        <v>9577.9646892655364</v>
      </c>
    </row>
    <row r="37" spans="1:18" x14ac:dyDescent="0.3">
      <c r="A37" s="95">
        <v>34</v>
      </c>
      <c r="B37" s="92" t="s">
        <v>22</v>
      </c>
      <c r="C37" s="52">
        <v>7308</v>
      </c>
      <c r="D37" s="48">
        <v>5303.0972388955579</v>
      </c>
      <c r="E37" s="48">
        <v>13492.012195121952</v>
      </c>
      <c r="F37" s="296">
        <v>7022.1411764705881</v>
      </c>
      <c r="G37" s="48">
        <v>12161.058558558558</v>
      </c>
      <c r="H37" s="48">
        <v>2935.7746478873241</v>
      </c>
      <c r="I37" s="48">
        <v>10948.392603129447</v>
      </c>
      <c r="J37" s="48">
        <v>4180</v>
      </c>
      <c r="K37" s="48">
        <v>8031.1428571428569</v>
      </c>
      <c r="L37" s="48">
        <v>8207.8867119925981</v>
      </c>
      <c r="M37" s="48">
        <v>6007.0384615384619</v>
      </c>
      <c r="N37" s="48">
        <v>2668.2352941176473</v>
      </c>
      <c r="O37" s="122">
        <f>SUM(Tabla5[[#This Row],[Gener]:[Desembre]])</f>
        <v>88264.779744855012</v>
      </c>
    </row>
    <row r="38" spans="1:18" x14ac:dyDescent="0.3">
      <c r="A38" s="95">
        <v>35</v>
      </c>
      <c r="B38" s="92" t="s">
        <v>23</v>
      </c>
      <c r="C38" s="52">
        <v>8883</v>
      </c>
      <c r="D38" s="48">
        <v>4824.7532467532474</v>
      </c>
      <c r="E38" s="48">
        <v>8317.559115965174</v>
      </c>
      <c r="F38" s="296">
        <v>10774.928828288881</v>
      </c>
      <c r="G38" s="48">
        <v>9672.5425912394112</v>
      </c>
      <c r="H38" s="48">
        <v>6187.4924211938287</v>
      </c>
      <c r="I38" s="48">
        <v>5325.1733733995297</v>
      </c>
      <c r="J38" s="48">
        <v>5729.1461412151066</v>
      </c>
      <c r="K38" s="48">
        <v>3965.9257294429663</v>
      </c>
      <c r="L38" s="48">
        <v>7829.2344004171418</v>
      </c>
      <c r="M38" s="48">
        <v>5399.5640425148622</v>
      </c>
      <c r="N38" s="48">
        <v>6041.3132911392404</v>
      </c>
      <c r="O38" s="122">
        <f>SUM(Tabla5[[#This Row],[Gener]:[Desembre]])</f>
        <v>82950.633181569385</v>
      </c>
    </row>
    <row r="39" spans="1:18" x14ac:dyDescent="0.3">
      <c r="A39" s="95">
        <v>36</v>
      </c>
      <c r="B39" s="92" t="s">
        <v>24</v>
      </c>
      <c r="C39" s="52">
        <v>3026</v>
      </c>
      <c r="D39" s="48">
        <v>1923.0833333333333</v>
      </c>
      <c r="E39" s="48">
        <v>1864.0254237288136</v>
      </c>
      <c r="F39" s="296">
        <v>1706.2299465240642</v>
      </c>
      <c r="G39" s="48">
        <v>2794.968030690537</v>
      </c>
      <c r="H39" s="48">
        <v>1645.8807846124548</v>
      </c>
      <c r="I39" s="48">
        <v>1854.7570436913024</v>
      </c>
      <c r="J39" s="48">
        <v>1895.6936577582769</v>
      </c>
      <c r="K39" s="48">
        <v>2176.3848288621693</v>
      </c>
      <c r="L39" s="48">
        <v>2660.8146104808534</v>
      </c>
      <c r="M39" s="48">
        <v>2765.6059204440335</v>
      </c>
      <c r="N39" s="48">
        <v>547.19999999999993</v>
      </c>
      <c r="O39" s="122">
        <f>SUM(Tabla5[[#This Row],[Gener]:[Desembre]])</f>
        <v>24860.643580125845</v>
      </c>
    </row>
    <row r="40" spans="1:18" x14ac:dyDescent="0.3">
      <c r="A40" s="95">
        <v>37</v>
      </c>
      <c r="B40" s="92" t="s">
        <v>25</v>
      </c>
      <c r="C40" s="52">
        <v>21643</v>
      </c>
      <c r="D40" s="48">
        <v>9379.2366823170887</v>
      </c>
      <c r="E40" s="48">
        <v>6923.9059829059825</v>
      </c>
      <c r="F40" s="296">
        <v>10024.82269503546</v>
      </c>
      <c r="G40" s="48">
        <v>10446.271577789023</v>
      </c>
      <c r="H40" s="48">
        <v>9376.236619718311</v>
      </c>
      <c r="I40" s="48">
        <v>7107.3502871205901</v>
      </c>
      <c r="J40" s="48">
        <v>10448.941176470587</v>
      </c>
      <c r="K40" s="48">
        <v>11765.74910331554</v>
      </c>
      <c r="L40" s="48">
        <v>14876.043360433603</v>
      </c>
      <c r="M40" s="48">
        <v>11795.076923076924</v>
      </c>
      <c r="N40" s="48">
        <v>12550.4</v>
      </c>
      <c r="O40" s="122">
        <f>SUM(Tabla5[[#This Row],[Gener]:[Desembre]])</f>
        <v>136337.0344081831</v>
      </c>
    </row>
    <row r="41" spans="1:18" x14ac:dyDescent="0.3">
      <c r="A41" s="95">
        <v>38</v>
      </c>
      <c r="B41" s="92" t="s">
        <v>5</v>
      </c>
      <c r="C41" s="52">
        <v>3577</v>
      </c>
      <c r="D41" s="48">
        <v>6598.9062823968479</v>
      </c>
      <c r="E41" s="48">
        <v>2366.7605633802818</v>
      </c>
      <c r="F41" s="296">
        <v>2937.1428571428573</v>
      </c>
      <c r="G41" s="48">
        <v>3231.6548702392993</v>
      </c>
      <c r="H41" s="48">
        <v>3150.3999999999996</v>
      </c>
      <c r="I41" s="48">
        <v>4151.1111111111113</v>
      </c>
      <c r="J41" s="48">
        <v>1432.258064516129</v>
      </c>
      <c r="K41" s="48">
        <v>1082.69662921348</v>
      </c>
      <c r="L41" s="48">
        <v>2958.3911463693094</v>
      </c>
      <c r="M41" s="48">
        <v>2188.4031007751937</v>
      </c>
      <c r="N41" s="48">
        <v>1896.7771428571427</v>
      </c>
      <c r="O41" s="122">
        <f>SUM(Tabla5[[#This Row],[Gener]:[Desembre]])</f>
        <v>35571.501768001646</v>
      </c>
    </row>
    <row r="42" spans="1:18" x14ac:dyDescent="0.3">
      <c r="A42" s="95">
        <v>39</v>
      </c>
      <c r="B42" s="92" t="s">
        <v>6</v>
      </c>
      <c r="C42" s="52">
        <v>4586</v>
      </c>
      <c r="D42" s="48">
        <v>8998.3018867924529</v>
      </c>
      <c r="E42" s="48">
        <v>2043.2768361581921</v>
      </c>
      <c r="F42" s="296">
        <v>2070.8301158301156</v>
      </c>
      <c r="G42" s="48">
        <v>3171</v>
      </c>
      <c r="H42" s="48">
        <v>3150</v>
      </c>
      <c r="I42" s="48">
        <v>8305.4814814814818</v>
      </c>
      <c r="J42" s="48">
        <v>3769.2307692307691</v>
      </c>
      <c r="K42" s="48">
        <v>10443.076923076922</v>
      </c>
      <c r="L42" s="48">
        <v>4304.1901408450703</v>
      </c>
      <c r="M42" s="48">
        <v>2202.0952380952381</v>
      </c>
      <c r="N42" s="48">
        <v>1596</v>
      </c>
      <c r="O42" s="122">
        <f>SUM(Tabla5[[#This Row],[Gener]:[Desembre]])</f>
        <v>54639.483391510243</v>
      </c>
    </row>
    <row r="43" spans="1:18" x14ac:dyDescent="0.3">
      <c r="A43" s="95">
        <v>40</v>
      </c>
      <c r="B43" s="92" t="s">
        <v>8</v>
      </c>
      <c r="C43" s="52">
        <v>1087</v>
      </c>
      <c r="D43" s="48">
        <v>2569.1188057225791</v>
      </c>
      <c r="E43" s="48">
        <v>871.83098591549299</v>
      </c>
      <c r="F43" s="296">
        <v>917.85714285714289</v>
      </c>
      <c r="G43" s="48">
        <v>993.29288843950121</v>
      </c>
      <c r="H43" s="48">
        <v>286.39999999999998</v>
      </c>
      <c r="I43" s="48">
        <v>2469.2592592592591</v>
      </c>
      <c r="J43" s="48">
        <v>596.77419354838707</v>
      </c>
      <c r="K43" s="48">
        <v>492.13483146067398</v>
      </c>
      <c r="L43" s="48">
        <v>449.55752212389376</v>
      </c>
      <c r="M43" s="48">
        <v>545.55555555555554</v>
      </c>
      <c r="N43" s="48">
        <v>204.5021645021645</v>
      </c>
      <c r="O43" s="122">
        <f>SUM(Tabla5[[#This Row],[Gener]:[Desembre]])</f>
        <v>11483.28334938465</v>
      </c>
    </row>
    <row r="44" spans="1:18" ht="15" thickBot="1" x14ac:dyDescent="0.35">
      <c r="A44" s="215">
        <v>41</v>
      </c>
      <c r="B44" s="216" t="s">
        <v>49</v>
      </c>
      <c r="C44" s="217"/>
      <c r="D44" s="218"/>
      <c r="E44" s="218"/>
      <c r="F44" s="297"/>
      <c r="G44" s="218"/>
      <c r="H44" s="218"/>
      <c r="I44" s="218"/>
      <c r="J44" s="218"/>
      <c r="K44" s="218"/>
      <c r="L44" s="48"/>
      <c r="M44" s="218"/>
      <c r="N44" s="222"/>
      <c r="O44" s="123">
        <f>SUM(Tabla5[[#This Row],[Gener]:[Desembre]])</f>
        <v>0</v>
      </c>
      <c r="R44" s="230"/>
    </row>
    <row r="45" spans="1:18" s="4" customFormat="1" ht="15" thickBot="1" x14ac:dyDescent="0.35">
      <c r="A45" s="247"/>
      <c r="B45" s="77" t="s">
        <v>72</v>
      </c>
      <c r="C45" s="219">
        <f>SUBTOTAL(109,C5:C44)</f>
        <v>685699</v>
      </c>
      <c r="D45" s="220">
        <f t="shared" ref="D45:N45" si="0">SUBTOTAL(109,D5:D44)</f>
        <v>503528.74415745976</v>
      </c>
      <c r="E45" s="220">
        <f t="shared" si="0"/>
        <v>483828.87714804255</v>
      </c>
      <c r="F45" s="220">
        <f t="shared" si="0"/>
        <v>492050.7024140181</v>
      </c>
      <c r="G45" s="220">
        <f t="shared" si="0"/>
        <v>596226.00593199686</v>
      </c>
      <c r="H45" s="220">
        <f t="shared" si="0"/>
        <v>422817.35371711</v>
      </c>
      <c r="I45" s="220">
        <f t="shared" si="0"/>
        <v>627074.8100869857</v>
      </c>
      <c r="J45" s="220">
        <f t="shared" si="0"/>
        <v>529793.34749208495</v>
      </c>
      <c r="K45" s="220">
        <f t="shared" si="0"/>
        <v>518607.3829314856</v>
      </c>
      <c r="L45" s="220">
        <f>SUBTOTAL(109,L5:L44)</f>
        <v>521290.07459523674</v>
      </c>
      <c r="M45" s="220">
        <f t="shared" si="0"/>
        <v>482326.62165917282</v>
      </c>
      <c r="N45" s="223">
        <f t="shared" si="0"/>
        <v>519417.4757445365</v>
      </c>
      <c r="O45" s="226">
        <f>SUM(Tabla5[[#This Row],[Gener]:[Desembre]])</f>
        <v>6382660.3958781296</v>
      </c>
      <c r="P45" s="199"/>
      <c r="Q45" s="199"/>
    </row>
    <row r="46" spans="1:18" ht="15" thickBot="1" x14ac:dyDescent="0.35">
      <c r="A46" s="90"/>
      <c r="B46" s="26" t="s">
        <v>67</v>
      </c>
      <c r="C46" s="27">
        <v>660164.27456249716</v>
      </c>
      <c r="D46" s="28">
        <v>468502.39923671843</v>
      </c>
      <c r="E46" s="28">
        <v>539710.42572420649</v>
      </c>
      <c r="F46" s="28">
        <v>456908.05</v>
      </c>
      <c r="G46" s="28">
        <v>550602.02615436714</v>
      </c>
      <c r="H46" s="28">
        <v>529734.22216054169</v>
      </c>
      <c r="I46" s="28">
        <v>574443.75942193076</v>
      </c>
      <c r="J46" s="28">
        <v>537486.32345842698</v>
      </c>
      <c r="K46" s="28">
        <v>537319.41255659738</v>
      </c>
      <c r="L46" s="28">
        <v>498667.93012048106</v>
      </c>
      <c r="M46" s="28">
        <v>488363.64979871042</v>
      </c>
      <c r="N46" s="225">
        <v>481106.44545954227</v>
      </c>
      <c r="O46" s="227">
        <f>SUM(Tabla5[[#This Row],[Gener]:[Desembre]])</f>
        <v>6323008.918654019</v>
      </c>
      <c r="Q46" s="18"/>
    </row>
    <row r="47" spans="1:18" ht="15" thickBot="1" x14ac:dyDescent="0.35">
      <c r="A47" s="90"/>
      <c r="B47" s="77" t="s">
        <v>58</v>
      </c>
      <c r="C47" s="78">
        <f>(C45/C46)-1</f>
        <v>3.8679350612277785E-2</v>
      </c>
      <c r="D47" s="78">
        <f t="shared" ref="D47:O47" si="1">(D45/D46)-1</f>
        <v>7.476235976124368E-2</v>
      </c>
      <c r="E47" s="78">
        <f t="shared" si="1"/>
        <v>-0.10353987233279716</v>
      </c>
      <c r="F47" s="78">
        <f t="shared" si="1"/>
        <v>7.6914058340662006E-2</v>
      </c>
      <c r="G47" s="78">
        <f t="shared" si="1"/>
        <v>8.2861990349520687E-2</v>
      </c>
      <c r="H47" s="78">
        <f t="shared" si="1"/>
        <v>-0.20183115224719117</v>
      </c>
      <c r="I47" s="78">
        <f t="shared" si="1"/>
        <v>9.1620893780825829E-2</v>
      </c>
      <c r="J47" s="78">
        <f t="shared" si="1"/>
        <v>-1.4312877613037678E-2</v>
      </c>
      <c r="K47" s="78">
        <f t="shared" si="1"/>
        <v>-3.4824778684393376E-2</v>
      </c>
      <c r="L47" s="78">
        <f t="shared" si="1"/>
        <v>4.5365148044090198E-2</v>
      </c>
      <c r="M47" s="78">
        <f t="shared" si="1"/>
        <v>-1.2361747525692968E-2</v>
      </c>
      <c r="N47" s="78">
        <f t="shared" si="1"/>
        <v>7.9631089224756479E-2</v>
      </c>
      <c r="O47" s="78">
        <f t="shared" si="1"/>
        <v>9.4340333837150681E-3</v>
      </c>
      <c r="P47" s="18"/>
    </row>
    <row r="48" spans="1:18" s="4" customFormat="1" ht="15" thickBot="1" x14ac:dyDescent="0.35">
      <c r="A48" s="224"/>
      <c r="B48" s="246" t="s">
        <v>66</v>
      </c>
      <c r="C48" s="245">
        <v>3060.7821121155171</v>
      </c>
      <c r="D48" s="221">
        <v>1591.2558425402092</v>
      </c>
      <c r="E48" s="221">
        <v>4271.1228519573951</v>
      </c>
      <c r="F48" s="221">
        <v>2449.29</v>
      </c>
      <c r="G48" s="221">
        <v>6674.1760959516914</v>
      </c>
      <c r="H48" s="221">
        <v>2482.2462828901034</v>
      </c>
      <c r="I48" s="221">
        <v>9465</v>
      </c>
      <c r="J48" s="221">
        <v>4647</v>
      </c>
      <c r="K48" s="221">
        <v>5453</v>
      </c>
      <c r="L48" s="221">
        <v>6810</v>
      </c>
      <c r="M48" s="221">
        <v>4393</v>
      </c>
      <c r="N48" s="224">
        <v>11823</v>
      </c>
      <c r="O48" s="8">
        <f>SUM(C48:N48)</f>
        <v>63119.873185454911</v>
      </c>
    </row>
    <row r="49" spans="2:2" x14ac:dyDescent="0.3">
      <c r="B49" s="16" t="s">
        <v>70</v>
      </c>
    </row>
  </sheetData>
  <sheetProtection sheet="1" objects="1" scenarios="1"/>
  <pageMargins left="0.19685039370078741" right="0.19685039370078741" top="0.31496062992125984" bottom="0.31496062992125984" header="0.15748031496062992" footer="0.15748031496062992"/>
  <pageSetup paperSize="9" scale="73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47" calculatedColumn="1"/>
  </ignoredErrors>
  <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8"/>
  <sheetViews>
    <sheetView showZeros="0" topLeftCell="B1" zoomScale="90" zoomScaleNormal="90" workbookViewId="0">
      <selection activeCell="R30" sqref="R30"/>
    </sheetView>
  </sheetViews>
  <sheetFormatPr baseColWidth="10" defaultColWidth="11.44140625" defaultRowHeight="14.4" x14ac:dyDescent="0.3"/>
  <cols>
    <col min="1" max="1" width="5.44140625" style="3" bestFit="1" customWidth="1"/>
    <col min="2" max="2" width="27.88671875" style="3" customWidth="1"/>
    <col min="3" max="5" width="11.44140625" style="2"/>
    <col min="6" max="6" width="11.6640625" style="2" customWidth="1"/>
    <col min="7" max="10" width="11.44140625" style="2"/>
    <col min="11" max="11" width="11.88671875" style="2" customWidth="1"/>
    <col min="12" max="12" width="11.44140625" style="2"/>
    <col min="13" max="13" width="12.5546875" style="2" customWidth="1"/>
    <col min="14" max="14" width="12.33203125" style="2" customWidth="1"/>
    <col min="15" max="15" width="11.44140625" style="85"/>
    <col min="16" max="16384" width="11.44140625" style="3"/>
  </cols>
  <sheetData>
    <row r="1" spans="1:22" ht="15.6" x14ac:dyDescent="0.3">
      <c r="B1" s="1" t="s">
        <v>75</v>
      </c>
    </row>
    <row r="2" spans="1:22" ht="15" thickBot="1" x14ac:dyDescent="0.35">
      <c r="C2" s="4" t="s">
        <v>56</v>
      </c>
    </row>
    <row r="3" spans="1:22" ht="15" thickBot="1" x14ac:dyDescent="0.35">
      <c r="A3" s="8" t="s">
        <v>59</v>
      </c>
      <c r="B3" s="20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5" t="s">
        <v>38</v>
      </c>
    </row>
    <row r="4" spans="1:22" x14ac:dyDescent="0.3">
      <c r="A4" s="124">
        <v>1</v>
      </c>
      <c r="B4" s="24" t="s">
        <v>39</v>
      </c>
      <c r="C4" s="99">
        <v>24780</v>
      </c>
      <c r="D4" s="100">
        <v>26640</v>
      </c>
      <c r="E4" s="100">
        <v>30480</v>
      </c>
      <c r="F4" s="298">
        <v>31400</v>
      </c>
      <c r="G4" s="100">
        <v>34280</v>
      </c>
      <c r="H4" s="100">
        <v>36880</v>
      </c>
      <c r="I4" s="100">
        <v>34500</v>
      </c>
      <c r="J4" s="100">
        <v>34700</v>
      </c>
      <c r="K4" s="100">
        <v>29040</v>
      </c>
      <c r="L4" s="100">
        <v>30520</v>
      </c>
      <c r="M4" s="102">
        <v>29140</v>
      </c>
      <c r="N4" s="102">
        <v>27860</v>
      </c>
      <c r="O4" s="121">
        <f>SUM(Tabla8[[#This Row],[Gener]:[Desembre]])</f>
        <v>370220</v>
      </c>
    </row>
    <row r="5" spans="1:22" x14ac:dyDescent="0.3">
      <c r="A5" s="125">
        <v>2</v>
      </c>
      <c r="B5" s="21" t="s">
        <v>0</v>
      </c>
      <c r="C5" s="101"/>
      <c r="D5" s="102"/>
      <c r="E5" s="102"/>
      <c r="F5" s="298"/>
      <c r="G5" s="102"/>
      <c r="H5" s="102"/>
      <c r="I5" s="102"/>
      <c r="J5" s="102"/>
      <c r="K5" s="102"/>
      <c r="L5" s="102"/>
      <c r="M5" s="102"/>
      <c r="N5" s="102"/>
      <c r="O5" s="122">
        <f>SUM(Tabla8[[#This Row],[Gener]:[Desembre]])</f>
        <v>0</v>
      </c>
    </row>
    <row r="6" spans="1:22" x14ac:dyDescent="0.3">
      <c r="A6" s="125">
        <v>3</v>
      </c>
      <c r="B6" s="21" t="s">
        <v>1</v>
      </c>
      <c r="C6" s="101"/>
      <c r="D6" s="102"/>
      <c r="E6" s="102"/>
      <c r="F6" s="298"/>
      <c r="G6" s="102"/>
      <c r="H6" s="102"/>
      <c r="I6" s="102"/>
      <c r="J6" s="102"/>
      <c r="K6" s="102"/>
      <c r="L6" s="102"/>
      <c r="M6" s="102"/>
      <c r="N6" s="102"/>
      <c r="O6" s="122">
        <f>SUM(Tabla8[[#This Row],[Gener]:[Desembre]])</f>
        <v>0</v>
      </c>
    </row>
    <row r="7" spans="1:22" x14ac:dyDescent="0.3">
      <c r="A7" s="125">
        <v>4</v>
      </c>
      <c r="B7" s="21" t="s">
        <v>2</v>
      </c>
      <c r="C7" s="101">
        <v>4453.6994964889691</v>
      </c>
      <c r="D7" s="102">
        <v>4411.2679831873529</v>
      </c>
      <c r="E7" s="102">
        <v>4786.314106945686</v>
      </c>
      <c r="F7" s="298">
        <v>4941.308216463015</v>
      </c>
      <c r="G7" s="102">
        <v>4352.1162858004964</v>
      </c>
      <c r="H7" s="102">
        <v>4329.1847888953153</v>
      </c>
      <c r="I7" s="102">
        <v>3889.0256602480713</v>
      </c>
      <c r="J7" s="102">
        <v>4504.805644853217</v>
      </c>
      <c r="K7" s="102">
        <v>3474.0523380523396</v>
      </c>
      <c r="L7" s="102">
        <v>4468.9067272014854</v>
      </c>
      <c r="M7" s="102">
        <v>4477.7219251336901</v>
      </c>
      <c r="N7" s="102">
        <v>4767.877150935974</v>
      </c>
      <c r="O7" s="122">
        <f>SUM(Tabla8[[#This Row],[Gener]:[Desembre]])</f>
        <v>52856.280324205603</v>
      </c>
    </row>
    <row r="8" spans="1:22" x14ac:dyDescent="0.3">
      <c r="A8" s="125">
        <v>5</v>
      </c>
      <c r="B8" s="21" t="s">
        <v>3</v>
      </c>
      <c r="C8" s="101"/>
      <c r="D8" s="102"/>
      <c r="E8" s="102"/>
      <c r="F8" s="298"/>
      <c r="G8" s="102"/>
      <c r="H8" s="102"/>
      <c r="I8" s="102"/>
      <c r="J8" s="102"/>
      <c r="K8" s="102"/>
      <c r="L8" s="102"/>
      <c r="M8" s="102"/>
      <c r="N8" s="102"/>
      <c r="O8" s="122">
        <f>SUM(Tabla8[[#This Row],[Gener]:[Desembre]])</f>
        <v>0</v>
      </c>
    </row>
    <row r="9" spans="1:22" x14ac:dyDescent="0.3">
      <c r="A9" s="125">
        <v>6</v>
      </c>
      <c r="B9" s="21" t="s">
        <v>4</v>
      </c>
      <c r="C9" s="101">
        <v>146760</v>
      </c>
      <c r="D9" s="102">
        <v>136880</v>
      </c>
      <c r="E9" s="102">
        <v>144240</v>
      </c>
      <c r="F9" s="298">
        <v>143460</v>
      </c>
      <c r="G9" s="102">
        <v>148440</v>
      </c>
      <c r="H9" s="102">
        <v>138120</v>
      </c>
      <c r="I9" s="102">
        <v>147240</v>
      </c>
      <c r="J9" s="102">
        <v>123200</v>
      </c>
      <c r="K9" s="102">
        <v>142800</v>
      </c>
      <c r="L9" s="102">
        <v>144360</v>
      </c>
      <c r="M9" s="102">
        <v>139620</v>
      </c>
      <c r="N9" s="102">
        <v>147200</v>
      </c>
      <c r="O9" s="122">
        <f>SUM(Tabla8[[#This Row],[Gener]:[Desembre]])</f>
        <v>1702320</v>
      </c>
    </row>
    <row r="10" spans="1:22" x14ac:dyDescent="0.3">
      <c r="A10" s="125">
        <v>8</v>
      </c>
      <c r="B10" s="21" t="s">
        <v>7</v>
      </c>
      <c r="C10" s="101">
        <v>9224.8696064485539</v>
      </c>
      <c r="D10" s="102">
        <v>8147.1531409330564</v>
      </c>
      <c r="E10" s="102">
        <v>9040.0647773279343</v>
      </c>
      <c r="F10" s="298">
        <v>8728.6221980494429</v>
      </c>
      <c r="G10" s="102">
        <v>8620.2752376436583</v>
      </c>
      <c r="H10" s="102">
        <v>8651.1168305378833</v>
      </c>
      <c r="I10" s="102">
        <v>8133.5388437256006</v>
      </c>
      <c r="J10" s="102">
        <v>9187.5051063089995</v>
      </c>
      <c r="K10" s="102">
        <v>7351.266409266409</v>
      </c>
      <c r="L10" s="102">
        <v>8457.2893327147576</v>
      </c>
      <c r="M10" s="102">
        <v>8874.1319073083778</v>
      </c>
      <c r="N10" s="102">
        <v>9053.8130687542471</v>
      </c>
      <c r="O10" s="122">
        <f>SUM(Tabla8[[#This Row],[Gener]:[Desembre]])</f>
        <v>103469.64645901891</v>
      </c>
    </row>
    <row r="11" spans="1:22" x14ac:dyDescent="0.3">
      <c r="A11" s="125">
        <v>9</v>
      </c>
      <c r="B11" s="96" t="s">
        <v>40</v>
      </c>
      <c r="C11" s="101"/>
      <c r="D11" s="102"/>
      <c r="E11" s="102"/>
      <c r="F11" s="298"/>
      <c r="G11" s="102"/>
      <c r="H11" s="102"/>
      <c r="I11" s="102"/>
      <c r="J11" s="102"/>
      <c r="K11" s="102"/>
      <c r="L11" s="102"/>
      <c r="M11" s="102"/>
      <c r="N11" s="102"/>
      <c r="O11" s="122">
        <f>SUM(Tabla8[[#This Row],[Gener]:[Desembre]])</f>
        <v>0</v>
      </c>
      <c r="V11" s="261"/>
    </row>
    <row r="12" spans="1:22" x14ac:dyDescent="0.3">
      <c r="A12" s="125">
        <v>10</v>
      </c>
      <c r="B12" s="21" t="s">
        <v>41</v>
      </c>
      <c r="C12" s="101"/>
      <c r="D12" s="102"/>
      <c r="E12" s="102"/>
      <c r="F12" s="298"/>
      <c r="G12" s="102"/>
      <c r="H12" s="102"/>
      <c r="I12" s="102"/>
      <c r="J12" s="102"/>
      <c r="K12" s="102"/>
      <c r="L12" s="102"/>
      <c r="M12" s="102"/>
      <c r="N12" s="102"/>
      <c r="O12" s="122">
        <f>SUM(Tabla8[[#This Row],[Gener]:[Desembre]])</f>
        <v>0</v>
      </c>
    </row>
    <row r="13" spans="1:22" x14ac:dyDescent="0.3">
      <c r="A13" s="125">
        <v>11</v>
      </c>
      <c r="B13" s="21" t="s">
        <v>9</v>
      </c>
      <c r="C13" s="101"/>
      <c r="D13" s="102"/>
      <c r="E13" s="102"/>
      <c r="F13" s="298"/>
      <c r="G13" s="102"/>
      <c r="H13" s="102"/>
      <c r="I13" s="102"/>
      <c r="J13" s="102"/>
      <c r="K13" s="102"/>
      <c r="L13" s="102"/>
      <c r="M13" s="102"/>
      <c r="N13" s="102"/>
      <c r="O13" s="122">
        <f>SUM(Tabla8[[#This Row],[Gener]:[Desembre]])</f>
        <v>0</v>
      </c>
    </row>
    <row r="14" spans="1:22" x14ac:dyDescent="0.3">
      <c r="A14" s="125">
        <v>12</v>
      </c>
      <c r="B14" s="21" t="s">
        <v>10</v>
      </c>
      <c r="C14" s="101"/>
      <c r="D14" s="102"/>
      <c r="E14" s="102"/>
      <c r="F14" s="298"/>
      <c r="G14" s="102"/>
      <c r="H14" s="102"/>
      <c r="I14" s="102"/>
      <c r="J14" s="102"/>
      <c r="K14" s="102"/>
      <c r="L14" s="102"/>
      <c r="M14" s="102"/>
      <c r="N14" s="102"/>
      <c r="O14" s="122">
        <f>SUM(Tabla8[[#This Row],[Gener]:[Desembre]])</f>
        <v>0</v>
      </c>
    </row>
    <row r="15" spans="1:22" x14ac:dyDescent="0.3">
      <c r="A15" s="125">
        <v>13</v>
      </c>
      <c r="B15" s="21" t="s">
        <v>42</v>
      </c>
      <c r="C15" s="101">
        <v>30020</v>
      </c>
      <c r="D15" s="102">
        <v>28160</v>
      </c>
      <c r="E15" s="102">
        <v>30080</v>
      </c>
      <c r="F15" s="298">
        <v>29420</v>
      </c>
      <c r="G15" s="102">
        <v>34120</v>
      </c>
      <c r="H15" s="102">
        <v>33120</v>
      </c>
      <c r="I15" s="102">
        <v>31780</v>
      </c>
      <c r="J15" s="102">
        <v>26300</v>
      </c>
      <c r="K15" s="102">
        <v>27680</v>
      </c>
      <c r="L15" s="102">
        <v>28300</v>
      </c>
      <c r="M15" s="102">
        <v>28860</v>
      </c>
      <c r="N15" s="102">
        <v>27660</v>
      </c>
      <c r="O15" s="122">
        <f>SUM(Tabla8[[#This Row],[Gener]:[Desembre]])</f>
        <v>355500</v>
      </c>
    </row>
    <row r="16" spans="1:22" x14ac:dyDescent="0.3">
      <c r="A16" s="125">
        <v>14</v>
      </c>
      <c r="B16" s="21" t="s">
        <v>11</v>
      </c>
      <c r="C16" s="101"/>
      <c r="D16" s="102"/>
      <c r="E16" s="102"/>
      <c r="F16" s="298"/>
      <c r="G16" s="102"/>
      <c r="H16" s="102"/>
      <c r="I16" s="102"/>
      <c r="J16" s="102"/>
      <c r="K16" s="102"/>
      <c r="L16" s="102"/>
      <c r="M16" s="102"/>
      <c r="N16" s="102"/>
      <c r="O16" s="122">
        <f>SUM(Tabla8[[#This Row],[Gener]:[Desembre]])</f>
        <v>0</v>
      </c>
    </row>
    <row r="17" spans="1:15" x14ac:dyDescent="0.3">
      <c r="A17" s="125">
        <v>15</v>
      </c>
      <c r="B17" s="21" t="s">
        <v>12</v>
      </c>
      <c r="C17" s="101"/>
      <c r="D17" s="102"/>
      <c r="E17" s="102"/>
      <c r="F17" s="298"/>
      <c r="G17" s="102"/>
      <c r="H17" s="102"/>
      <c r="I17" s="102"/>
      <c r="J17" s="102"/>
      <c r="K17" s="102"/>
      <c r="L17" s="102"/>
      <c r="M17" s="102"/>
      <c r="N17" s="102"/>
      <c r="O17" s="122">
        <f>SUM(Tabla8[[#This Row],[Gener]:[Desembre]])</f>
        <v>0</v>
      </c>
    </row>
    <row r="18" spans="1:15" x14ac:dyDescent="0.3">
      <c r="A18" s="125">
        <v>16</v>
      </c>
      <c r="B18" s="21" t="s">
        <v>13</v>
      </c>
      <c r="C18" s="101"/>
      <c r="D18" s="102"/>
      <c r="E18" s="102"/>
      <c r="F18" s="298"/>
      <c r="G18" s="102"/>
      <c r="H18" s="102"/>
      <c r="I18" s="102"/>
      <c r="J18" s="102"/>
      <c r="K18" s="102"/>
      <c r="L18" s="102"/>
      <c r="M18" s="102"/>
      <c r="N18" s="102"/>
      <c r="O18" s="122">
        <f>SUM(Tabla8[[#This Row],[Gener]:[Desembre]])</f>
        <v>0</v>
      </c>
    </row>
    <row r="19" spans="1:15" x14ac:dyDescent="0.3">
      <c r="A19" s="125">
        <v>17</v>
      </c>
      <c r="B19" s="21" t="s">
        <v>14</v>
      </c>
      <c r="C19" s="101">
        <v>45140</v>
      </c>
      <c r="D19" s="102">
        <v>44520</v>
      </c>
      <c r="E19" s="102">
        <v>45900</v>
      </c>
      <c r="F19" s="298">
        <v>47740</v>
      </c>
      <c r="G19" s="102">
        <v>47160</v>
      </c>
      <c r="H19" s="102">
        <v>50780</v>
      </c>
      <c r="I19" s="102">
        <v>46500</v>
      </c>
      <c r="J19" s="102">
        <v>45400</v>
      </c>
      <c r="K19" s="102">
        <v>43440</v>
      </c>
      <c r="L19" s="102">
        <v>48020</v>
      </c>
      <c r="M19" s="102">
        <v>48380</v>
      </c>
      <c r="N19" s="102">
        <v>49540</v>
      </c>
      <c r="O19" s="122">
        <f>SUM(Tabla8[[#This Row],[Gener]:[Desembre]])</f>
        <v>562520</v>
      </c>
    </row>
    <row r="20" spans="1:15" x14ac:dyDescent="0.3">
      <c r="A20" s="125">
        <v>18</v>
      </c>
      <c r="B20" s="21" t="s">
        <v>15</v>
      </c>
      <c r="C20" s="101"/>
      <c r="D20" s="102"/>
      <c r="E20" s="102"/>
      <c r="F20" s="298"/>
      <c r="G20" s="102"/>
      <c r="H20" s="102"/>
      <c r="I20" s="102"/>
      <c r="J20" s="102"/>
      <c r="K20" s="102"/>
      <c r="L20" s="102"/>
      <c r="M20" s="102"/>
      <c r="N20" s="102"/>
      <c r="O20" s="122">
        <f>SUM(Tabla8[[#This Row],[Gener]:[Desembre]])</f>
        <v>0</v>
      </c>
    </row>
    <row r="21" spans="1:15" x14ac:dyDescent="0.3">
      <c r="A21" s="125">
        <v>19</v>
      </c>
      <c r="B21" s="21" t="s">
        <v>16</v>
      </c>
      <c r="C21" s="101">
        <v>82620</v>
      </c>
      <c r="D21" s="102">
        <v>70780</v>
      </c>
      <c r="E21" s="102">
        <v>76080</v>
      </c>
      <c r="F21" s="298">
        <v>80320</v>
      </c>
      <c r="G21" s="102">
        <v>87600</v>
      </c>
      <c r="H21" s="102">
        <v>80380</v>
      </c>
      <c r="I21" s="102">
        <v>89280</v>
      </c>
      <c r="J21" s="102">
        <v>63760</v>
      </c>
      <c r="K21" s="102">
        <v>79560</v>
      </c>
      <c r="L21" s="102">
        <v>80180</v>
      </c>
      <c r="M21" s="102">
        <v>75920</v>
      </c>
      <c r="N21" s="102">
        <v>77060</v>
      </c>
      <c r="O21" s="122">
        <f>SUM(Tabla8[[#This Row],[Gener]:[Desembre]])</f>
        <v>943540</v>
      </c>
    </row>
    <row r="22" spans="1:15" x14ac:dyDescent="0.3">
      <c r="A22" s="125">
        <v>20</v>
      </c>
      <c r="B22" s="21" t="s">
        <v>17</v>
      </c>
      <c r="C22" s="101"/>
      <c r="D22" s="102"/>
      <c r="E22" s="102"/>
      <c r="F22" s="298"/>
      <c r="G22" s="102"/>
      <c r="H22" s="102"/>
      <c r="I22" s="102"/>
      <c r="J22" s="102"/>
      <c r="K22" s="102"/>
      <c r="L22" s="102"/>
      <c r="M22" s="102"/>
      <c r="N22" s="102"/>
      <c r="O22" s="122">
        <f>SUM(Tabla8[[#This Row],[Gener]:[Desembre]])</f>
        <v>0</v>
      </c>
    </row>
    <row r="23" spans="1:15" x14ac:dyDescent="0.3">
      <c r="A23" s="125">
        <v>21</v>
      </c>
      <c r="B23" s="21" t="s">
        <v>18</v>
      </c>
      <c r="C23" s="101">
        <v>4209.698661067082</v>
      </c>
      <c r="D23" s="102">
        <v>3607.5242747197244</v>
      </c>
      <c r="E23" s="102">
        <v>3771.705557600294</v>
      </c>
      <c r="F23" s="298">
        <v>3985.2861178093381</v>
      </c>
      <c r="G23" s="102">
        <v>3933.6208046734364</v>
      </c>
      <c r="H23" s="102">
        <v>3916.305892937472</v>
      </c>
      <c r="I23" s="102">
        <v>3639.7274127494834</v>
      </c>
      <c r="J23" s="102">
        <v>4224.5123945690275</v>
      </c>
      <c r="K23" s="102">
        <v>3030.5315315315306</v>
      </c>
      <c r="L23" s="102">
        <v>4490.0632821069739</v>
      </c>
      <c r="M23" s="102">
        <v>4084.4194890077247</v>
      </c>
      <c r="N23" s="102">
        <v>4324.2847433435672</v>
      </c>
      <c r="O23" s="122">
        <f>SUM(Tabla8[[#This Row],[Gener]:[Desembre]])</f>
        <v>47217.680162115656</v>
      </c>
    </row>
    <row r="24" spans="1:15" x14ac:dyDescent="0.3">
      <c r="A24" s="125">
        <v>22</v>
      </c>
      <c r="B24" s="21" t="s">
        <v>19</v>
      </c>
      <c r="C24" s="101"/>
      <c r="D24" s="102"/>
      <c r="E24" s="102"/>
      <c r="F24" s="298"/>
      <c r="G24" s="102"/>
      <c r="H24" s="102"/>
      <c r="I24" s="102"/>
      <c r="J24" s="102"/>
      <c r="K24" s="102"/>
      <c r="L24" s="102"/>
      <c r="M24" s="102"/>
      <c r="N24" s="102"/>
      <c r="O24" s="122">
        <f>SUM(Tabla8[[#This Row],[Gener]:[Desembre]])</f>
        <v>0</v>
      </c>
    </row>
    <row r="25" spans="1:15" x14ac:dyDescent="0.3">
      <c r="A25" s="125">
        <v>23</v>
      </c>
      <c r="B25" s="21" t="s">
        <v>43</v>
      </c>
      <c r="C25" s="101">
        <v>36180</v>
      </c>
      <c r="D25" s="102">
        <v>36920</v>
      </c>
      <c r="E25" s="102">
        <v>40320</v>
      </c>
      <c r="F25" s="298">
        <v>46220</v>
      </c>
      <c r="G25" s="102">
        <v>50540</v>
      </c>
      <c r="H25" s="102">
        <v>51840</v>
      </c>
      <c r="I25" s="102">
        <v>46780</v>
      </c>
      <c r="J25" s="102">
        <v>44020</v>
      </c>
      <c r="K25" s="102">
        <v>41420</v>
      </c>
      <c r="L25" s="102">
        <v>51060</v>
      </c>
      <c r="M25" s="102">
        <v>44860</v>
      </c>
      <c r="N25" s="102">
        <v>41380</v>
      </c>
      <c r="O25" s="122">
        <f>SUM(Tabla8[[#This Row],[Gener]:[Desembre]])</f>
        <v>531540</v>
      </c>
    </row>
    <row r="26" spans="1:15" x14ac:dyDescent="0.3">
      <c r="A26" s="125">
        <v>24</v>
      </c>
      <c r="B26" s="21" t="s">
        <v>44</v>
      </c>
      <c r="C26" s="101">
        <v>75740</v>
      </c>
      <c r="D26" s="102">
        <v>67600</v>
      </c>
      <c r="E26" s="102">
        <v>81960</v>
      </c>
      <c r="F26" s="298">
        <v>87960</v>
      </c>
      <c r="G26" s="102">
        <v>111100</v>
      </c>
      <c r="H26" s="102">
        <v>101540</v>
      </c>
      <c r="I26" s="102">
        <v>112820</v>
      </c>
      <c r="J26" s="102">
        <v>97580</v>
      </c>
      <c r="K26" s="102">
        <v>99380</v>
      </c>
      <c r="L26" s="102">
        <v>96540</v>
      </c>
      <c r="M26" s="102">
        <v>87420</v>
      </c>
      <c r="N26" s="102">
        <v>90760</v>
      </c>
      <c r="O26" s="122">
        <f>SUM(Tabla8[[#This Row],[Gener]:[Desembre]])</f>
        <v>1110400</v>
      </c>
    </row>
    <row r="27" spans="1:15" x14ac:dyDescent="0.3">
      <c r="A27" s="125">
        <v>25</v>
      </c>
      <c r="B27" s="21" t="s">
        <v>20</v>
      </c>
      <c r="C27" s="101"/>
      <c r="D27" s="102"/>
      <c r="E27" s="102"/>
      <c r="F27" s="298"/>
      <c r="G27" s="102"/>
      <c r="H27" s="102"/>
      <c r="I27" s="102"/>
      <c r="J27" s="102"/>
      <c r="K27" s="102"/>
      <c r="L27" s="102"/>
      <c r="M27" s="102"/>
      <c r="N27" s="102"/>
      <c r="O27" s="122">
        <f>SUM(Tabla8[[#This Row],[Gener]:[Desembre]])</f>
        <v>0</v>
      </c>
    </row>
    <row r="28" spans="1:15" x14ac:dyDescent="0.3">
      <c r="A28" s="125">
        <v>26</v>
      </c>
      <c r="B28" s="21" t="s">
        <v>45</v>
      </c>
      <c r="C28" s="101">
        <v>33180</v>
      </c>
      <c r="D28" s="102">
        <v>29120</v>
      </c>
      <c r="E28" s="102">
        <v>33900</v>
      </c>
      <c r="F28" s="298">
        <v>38680</v>
      </c>
      <c r="G28" s="102">
        <v>44140</v>
      </c>
      <c r="H28" s="102">
        <v>38360</v>
      </c>
      <c r="I28" s="102">
        <v>41600</v>
      </c>
      <c r="J28" s="102">
        <v>36780</v>
      </c>
      <c r="K28" s="102">
        <v>37540</v>
      </c>
      <c r="L28" s="102">
        <v>36620</v>
      </c>
      <c r="M28" s="102">
        <v>38140</v>
      </c>
      <c r="N28" s="102">
        <v>37060</v>
      </c>
      <c r="O28" s="122">
        <f>SUM(Tabla8[[#This Row],[Gener]:[Desembre]])</f>
        <v>445120</v>
      </c>
    </row>
    <row r="29" spans="1:15" x14ac:dyDescent="0.3">
      <c r="A29" s="125">
        <v>27</v>
      </c>
      <c r="B29" s="21" t="s">
        <v>46</v>
      </c>
      <c r="C29" s="101"/>
      <c r="D29" s="102"/>
      <c r="E29" s="102"/>
      <c r="F29" s="298"/>
      <c r="G29" s="102"/>
      <c r="H29" s="102"/>
      <c r="I29" s="102"/>
      <c r="J29" s="102"/>
      <c r="K29" s="102"/>
      <c r="L29" s="102"/>
      <c r="M29" s="102"/>
      <c r="N29" s="102"/>
      <c r="O29" s="122">
        <f>SUM(Tabla8[[#This Row],[Gener]:[Desembre]])</f>
        <v>0</v>
      </c>
    </row>
    <row r="30" spans="1:15" x14ac:dyDescent="0.3">
      <c r="A30" s="125">
        <v>28</v>
      </c>
      <c r="B30" s="21" t="s">
        <v>47</v>
      </c>
      <c r="C30" s="101">
        <v>23920</v>
      </c>
      <c r="D30" s="102">
        <v>20880</v>
      </c>
      <c r="E30" s="102">
        <v>25260</v>
      </c>
      <c r="F30" s="298">
        <v>23060</v>
      </c>
      <c r="G30" s="102">
        <v>30180</v>
      </c>
      <c r="H30" s="102">
        <v>25780</v>
      </c>
      <c r="I30" s="102">
        <v>31620</v>
      </c>
      <c r="J30" s="102">
        <v>24760</v>
      </c>
      <c r="K30" s="102">
        <v>27160</v>
      </c>
      <c r="L30" s="102">
        <v>35760</v>
      </c>
      <c r="M30" s="102">
        <v>27160</v>
      </c>
      <c r="N30" s="102">
        <v>24440</v>
      </c>
      <c r="O30" s="122">
        <f>SUM(Tabla8[[#This Row],[Gener]:[Desembre]])</f>
        <v>319980</v>
      </c>
    </row>
    <row r="31" spans="1:15" x14ac:dyDescent="0.3">
      <c r="A31" s="125">
        <v>29</v>
      </c>
      <c r="B31" s="21" t="s">
        <v>48</v>
      </c>
      <c r="C31" s="101">
        <v>1031.7322359953939</v>
      </c>
      <c r="D31" s="102">
        <v>934.05460115986432</v>
      </c>
      <c r="E31" s="102">
        <v>841.91555812608442</v>
      </c>
      <c r="F31" s="298">
        <v>13864.783467678204</v>
      </c>
      <c r="G31" s="102">
        <v>27173.987671882409</v>
      </c>
      <c r="H31" s="102">
        <v>30263.392487629328</v>
      </c>
      <c r="I31" s="102">
        <v>32097.708083276844</v>
      </c>
      <c r="J31" s="102">
        <v>34063.17685426875</v>
      </c>
      <c r="K31" s="102">
        <v>33324.149721149719</v>
      </c>
      <c r="L31" s="102">
        <v>28883.740657976781</v>
      </c>
      <c r="M31" s="102">
        <v>30263.726678550207</v>
      </c>
      <c r="N31" s="102">
        <v>31054.025036966214</v>
      </c>
      <c r="O31" s="122">
        <f>SUM(Tabla8[[#This Row],[Gener]:[Desembre]])</f>
        <v>263796.39305465977</v>
      </c>
    </row>
    <row r="32" spans="1:15" x14ac:dyDescent="0.3">
      <c r="A32" s="125">
        <v>30</v>
      </c>
      <c r="B32" s="21" t="s">
        <v>50</v>
      </c>
      <c r="C32" s="101">
        <v>59860</v>
      </c>
      <c r="D32" s="102">
        <v>53020</v>
      </c>
      <c r="E32" s="102">
        <v>57320</v>
      </c>
      <c r="F32" s="298">
        <v>62640</v>
      </c>
      <c r="G32" s="102">
        <v>65220</v>
      </c>
      <c r="H32" s="102">
        <v>59140</v>
      </c>
      <c r="I32" s="102">
        <v>68140</v>
      </c>
      <c r="J32" s="102">
        <v>58760</v>
      </c>
      <c r="K32" s="102">
        <v>62580</v>
      </c>
      <c r="L32" s="102">
        <v>58800</v>
      </c>
      <c r="M32" s="102">
        <v>60560</v>
      </c>
      <c r="N32" s="102">
        <v>59760</v>
      </c>
      <c r="O32" s="122">
        <f>SUM(Tabla8[[#This Row],[Gener]:[Desembre]])</f>
        <v>725800</v>
      </c>
    </row>
    <row r="33" spans="1:15" x14ac:dyDescent="0.3">
      <c r="A33" s="125">
        <v>31</v>
      </c>
      <c r="B33" s="21" t="s">
        <v>51</v>
      </c>
      <c r="C33" s="101">
        <v>8320</v>
      </c>
      <c r="D33" s="102">
        <v>6680</v>
      </c>
      <c r="E33" s="102">
        <v>6960</v>
      </c>
      <c r="F33" s="298">
        <v>7680</v>
      </c>
      <c r="G33" s="102">
        <v>8920</v>
      </c>
      <c r="H33" s="102">
        <v>7720</v>
      </c>
      <c r="I33" s="102">
        <v>8700</v>
      </c>
      <c r="J33" s="102">
        <v>7020</v>
      </c>
      <c r="K33" s="102">
        <v>7240</v>
      </c>
      <c r="L33" s="102">
        <v>6840</v>
      </c>
      <c r="M33" s="102">
        <v>7520</v>
      </c>
      <c r="N33" s="102">
        <v>8140</v>
      </c>
      <c r="O33" s="122">
        <f>SUM(Tabla8[[#This Row],[Gener]:[Desembre]])</f>
        <v>91740</v>
      </c>
    </row>
    <row r="34" spans="1:15" x14ac:dyDescent="0.3">
      <c r="A34" s="125">
        <v>32</v>
      </c>
      <c r="B34" s="21" t="s">
        <v>52</v>
      </c>
      <c r="C34" s="101"/>
      <c r="D34" s="102"/>
      <c r="E34" s="102"/>
      <c r="F34" s="298"/>
      <c r="G34" s="102">
        <v>64820</v>
      </c>
      <c r="H34" s="102">
        <v>65140</v>
      </c>
      <c r="I34" s="102">
        <v>63720</v>
      </c>
      <c r="J34" s="102">
        <v>57420</v>
      </c>
      <c r="K34" s="102">
        <v>52600</v>
      </c>
      <c r="L34" s="102">
        <v>67660</v>
      </c>
      <c r="M34" s="102">
        <v>77780</v>
      </c>
      <c r="N34" s="102">
        <v>90340</v>
      </c>
      <c r="O34" s="122">
        <f>SUM(Tabla8[[#This Row],[Gener]:[Desembre]])</f>
        <v>539480</v>
      </c>
    </row>
    <row r="35" spans="1:15" x14ac:dyDescent="0.3">
      <c r="A35" s="125">
        <v>33</v>
      </c>
      <c r="B35" s="21" t="s">
        <v>21</v>
      </c>
      <c r="C35" s="101"/>
      <c r="D35" s="102"/>
      <c r="E35" s="102"/>
      <c r="F35" s="298"/>
      <c r="G35" s="102"/>
      <c r="H35" s="102"/>
      <c r="I35" s="102"/>
      <c r="J35" s="102"/>
      <c r="K35" s="102"/>
      <c r="L35" s="102"/>
      <c r="M35" s="102"/>
      <c r="N35" s="102"/>
      <c r="O35" s="122">
        <f>SUM(Tabla8[[#This Row],[Gener]:[Desembre]])</f>
        <v>0</v>
      </c>
    </row>
    <row r="36" spans="1:15" x14ac:dyDescent="0.3">
      <c r="A36" s="125">
        <v>34</v>
      </c>
      <c r="B36" s="21" t="s">
        <v>22</v>
      </c>
      <c r="C36" s="101">
        <v>9656.2515805256644</v>
      </c>
      <c r="D36" s="102">
        <v>9203.0746409658786</v>
      </c>
      <c r="E36" s="102">
        <v>9753.6911271147019</v>
      </c>
      <c r="F36" s="298">
        <v>11703.274076420379</v>
      </c>
      <c r="G36" s="102">
        <v>12037.147170699665</v>
      </c>
      <c r="H36" s="102">
        <v>10277.629158426123</v>
      </c>
      <c r="I36" s="102">
        <v>10729.609755658585</v>
      </c>
      <c r="J36" s="102">
        <v>10149.781883690412</v>
      </c>
      <c r="K36" s="102">
        <v>10235.073263885404</v>
      </c>
      <c r="L36" s="102">
        <v>9185.8006956911686</v>
      </c>
      <c r="M36" s="102">
        <v>10688.222737664695</v>
      </c>
      <c r="N36" s="102">
        <v>9915.90150230992</v>
      </c>
      <c r="O36" s="122">
        <f>SUM(Tabla8[[#This Row],[Gener]:[Desembre]])</f>
        <v>123535.45759305262</v>
      </c>
    </row>
    <row r="37" spans="1:15" x14ac:dyDescent="0.3">
      <c r="A37" s="125">
        <v>35</v>
      </c>
      <c r="B37" s="21" t="s">
        <v>23</v>
      </c>
      <c r="C37" s="101"/>
      <c r="D37" s="102"/>
      <c r="E37" s="102"/>
      <c r="F37" s="298"/>
      <c r="G37" s="102"/>
      <c r="H37" s="102"/>
      <c r="I37" s="102"/>
      <c r="J37" s="102"/>
      <c r="K37" s="102"/>
      <c r="L37" s="102"/>
      <c r="M37" s="102"/>
      <c r="N37" s="102"/>
      <c r="O37" s="122">
        <f>SUM(Tabla8[[#This Row],[Gener]:[Desembre]])</f>
        <v>0</v>
      </c>
    </row>
    <row r="38" spans="1:15" x14ac:dyDescent="0.3">
      <c r="A38" s="125">
        <v>36</v>
      </c>
      <c r="B38" s="21" t="s">
        <v>24</v>
      </c>
      <c r="C38" s="101">
        <v>3123.7484194743361</v>
      </c>
      <c r="D38" s="102">
        <v>2676.9253590341218</v>
      </c>
      <c r="E38" s="102">
        <v>3426.3088728852981</v>
      </c>
      <c r="F38" s="298">
        <v>3996.7259235796182</v>
      </c>
      <c r="G38" s="102">
        <v>3742.8528293003346</v>
      </c>
      <c r="H38" s="102">
        <v>3222.3708415738774</v>
      </c>
      <c r="I38" s="102">
        <v>3990.3902443414158</v>
      </c>
      <c r="J38" s="102">
        <v>4030.2181163095884</v>
      </c>
      <c r="K38" s="102">
        <v>3264.9267361145899</v>
      </c>
      <c r="L38" s="102">
        <v>3454.1993043088337</v>
      </c>
      <c r="M38" s="102">
        <v>3311.7772623353044</v>
      </c>
      <c r="N38" s="102">
        <v>3204.09849769008</v>
      </c>
      <c r="O38" s="122">
        <f>SUM(Tabla8[[#This Row],[Gener]:[Desembre]])</f>
        <v>41444.542406947396</v>
      </c>
    </row>
    <row r="39" spans="1:15" x14ac:dyDescent="0.3">
      <c r="A39" s="125">
        <v>37</v>
      </c>
      <c r="B39" s="21" t="s">
        <v>25</v>
      </c>
      <c r="C39" s="101"/>
      <c r="D39" s="102"/>
      <c r="E39" s="102"/>
      <c r="F39" s="298"/>
      <c r="G39" s="102"/>
      <c r="H39" s="102">
        <v>25020</v>
      </c>
      <c r="I39" s="102">
        <v>26520</v>
      </c>
      <c r="J39" s="102">
        <v>24900</v>
      </c>
      <c r="K39" s="102">
        <v>30420</v>
      </c>
      <c r="L39" s="102">
        <v>32900</v>
      </c>
      <c r="M39" s="102">
        <v>32840</v>
      </c>
      <c r="N39" s="102">
        <v>30800</v>
      </c>
      <c r="O39" s="122">
        <f>SUM(Tabla8[[#This Row],[Gener]:[Desembre]])</f>
        <v>203400</v>
      </c>
    </row>
    <row r="40" spans="1:15" x14ac:dyDescent="0.3">
      <c r="A40" s="125">
        <v>38</v>
      </c>
      <c r="B40" s="21" t="s">
        <v>5</v>
      </c>
      <c r="C40" s="101"/>
      <c r="D40" s="102"/>
      <c r="E40" s="102"/>
      <c r="F40" s="298"/>
      <c r="G40" s="102"/>
      <c r="H40" s="102"/>
      <c r="I40" s="102"/>
      <c r="J40" s="102">
        <v>4323.75</v>
      </c>
      <c r="K40" s="102">
        <v>5321.207983193277</v>
      </c>
      <c r="L40" s="102">
        <v>4481.833333333333</v>
      </c>
      <c r="M40" s="102">
        <v>4334.9264705882351</v>
      </c>
      <c r="N40" s="102">
        <v>4721.670329670329</v>
      </c>
      <c r="O40" s="122">
        <f>SUM(Tabla8[[#This Row],[Gener]:[Desembre]])</f>
        <v>23183.388116785172</v>
      </c>
    </row>
    <row r="41" spans="1:15" x14ac:dyDescent="0.3">
      <c r="A41" s="125">
        <v>39</v>
      </c>
      <c r="B41" s="21" t="s">
        <v>6</v>
      </c>
      <c r="C41" s="101">
        <v>21400</v>
      </c>
      <c r="D41" s="102">
        <v>22320</v>
      </c>
      <c r="E41" s="102">
        <v>23440</v>
      </c>
      <c r="F41" s="298">
        <v>25240</v>
      </c>
      <c r="G41" s="102">
        <v>26100</v>
      </c>
      <c r="H41" s="102">
        <v>27640</v>
      </c>
      <c r="I41" s="102">
        <v>28680</v>
      </c>
      <c r="J41" s="102">
        <v>34360</v>
      </c>
      <c r="K41" s="102">
        <v>23140</v>
      </c>
      <c r="L41" s="102">
        <v>25080</v>
      </c>
      <c r="M41" s="102">
        <v>23100</v>
      </c>
      <c r="N41" s="102">
        <v>23880</v>
      </c>
      <c r="O41" s="122">
        <f>SUM(Tabla8[[#This Row],[Gener]:[Desembre]])</f>
        <v>304380</v>
      </c>
    </row>
    <row r="42" spans="1:15" x14ac:dyDescent="0.3">
      <c r="A42" s="125">
        <v>40</v>
      </c>
      <c r="B42" s="21" t="s">
        <v>8</v>
      </c>
      <c r="C42" s="101"/>
      <c r="D42" s="102"/>
      <c r="E42" s="102"/>
      <c r="F42" s="298"/>
      <c r="G42" s="102"/>
      <c r="H42" s="102"/>
      <c r="I42" s="102"/>
      <c r="J42" s="102">
        <v>756.25</v>
      </c>
      <c r="K42" s="102">
        <v>1158.7920168067226</v>
      </c>
      <c r="L42" s="102">
        <v>958.16666666666663</v>
      </c>
      <c r="M42" s="102">
        <v>625.07352941176464</v>
      </c>
      <c r="N42" s="103">
        <v>798.32967032967031</v>
      </c>
      <c r="O42" s="122">
        <f>SUM(Tabla8[[#This Row],[Gener]:[Desembre]])</f>
        <v>4296.611883214824</v>
      </c>
    </row>
    <row r="43" spans="1:15" ht="15" thickBot="1" x14ac:dyDescent="0.35">
      <c r="A43" s="126">
        <v>41</v>
      </c>
      <c r="B43" s="22" t="s">
        <v>49</v>
      </c>
      <c r="C43" s="104"/>
      <c r="D43" s="105"/>
      <c r="E43" s="105"/>
      <c r="F43" s="298"/>
      <c r="G43" s="105"/>
      <c r="H43" s="105"/>
      <c r="I43" s="105"/>
      <c r="J43" s="105"/>
      <c r="K43" s="105"/>
      <c r="L43" s="105"/>
      <c r="M43" s="102"/>
      <c r="N43" s="106"/>
      <c r="O43" s="123">
        <f>SUM(Tabla8[[#This Row],[Gener]:[Desembre]])</f>
        <v>0</v>
      </c>
    </row>
    <row r="44" spans="1:15" s="4" customFormat="1" ht="15" thickBot="1" x14ac:dyDescent="0.35">
      <c r="A44" s="97"/>
      <c r="B44" s="20" t="s">
        <v>72</v>
      </c>
      <c r="C44" s="14">
        <f t="shared" ref="C44:N44" si="0">SUBTOTAL(109,C4:C43)</f>
        <v>619620</v>
      </c>
      <c r="D44" s="15">
        <f t="shared" si="0"/>
        <v>572500</v>
      </c>
      <c r="E44" s="15">
        <f t="shared" si="0"/>
        <v>627560</v>
      </c>
      <c r="F44" s="15">
        <f t="shared" si="0"/>
        <v>671040.00000000012</v>
      </c>
      <c r="G44" s="15">
        <f t="shared" si="0"/>
        <v>812480</v>
      </c>
      <c r="H44" s="15">
        <f t="shared" si="0"/>
        <v>802120</v>
      </c>
      <c r="I44" s="15">
        <f t="shared" si="0"/>
        <v>840360</v>
      </c>
      <c r="J44" s="15">
        <f>SUBTOTAL(109,J4:J43)</f>
        <v>750200</v>
      </c>
      <c r="K44" s="15">
        <f>SUBTOTAL(109,K4:K43)</f>
        <v>771160</v>
      </c>
      <c r="L44" s="15">
        <f t="shared" si="0"/>
        <v>807020</v>
      </c>
      <c r="M44" s="15">
        <f>SUBTOTAL(109,M4:M43)</f>
        <v>787960</v>
      </c>
      <c r="N44" s="15">
        <f t="shared" si="0"/>
        <v>803720</v>
      </c>
      <c r="O44" s="25">
        <f>SUM(Tabla8[[#This Row],[Gener]:[Desembre]])</f>
        <v>8865740</v>
      </c>
    </row>
    <row r="45" spans="1:15" ht="15" thickBot="1" x14ac:dyDescent="0.35">
      <c r="A45" s="97"/>
      <c r="B45" s="26" t="s">
        <v>67</v>
      </c>
      <c r="C45" s="27">
        <v>615080</v>
      </c>
      <c r="D45" s="28">
        <v>545720</v>
      </c>
      <c r="E45" s="28">
        <v>640960</v>
      </c>
      <c r="F45" s="28">
        <v>592460</v>
      </c>
      <c r="G45" s="28">
        <v>691820</v>
      </c>
      <c r="H45" s="28">
        <v>701700.00000000012</v>
      </c>
      <c r="I45" s="28">
        <v>679940</v>
      </c>
      <c r="J45" s="28">
        <v>597460</v>
      </c>
      <c r="K45" s="28">
        <v>643780</v>
      </c>
      <c r="L45" s="28">
        <v>627800</v>
      </c>
      <c r="M45" s="28">
        <v>599000</v>
      </c>
      <c r="N45" s="29">
        <v>602039.99</v>
      </c>
      <c r="O45" s="30">
        <f>SUM(Tabla8[[#This Row],[Gener]:[Desembre]])</f>
        <v>7537759.9900000002</v>
      </c>
    </row>
    <row r="46" spans="1:15" ht="15" thickBot="1" x14ac:dyDescent="0.35">
      <c r="A46" s="97"/>
      <c r="B46" s="80" t="s">
        <v>58</v>
      </c>
      <c r="C46" s="119">
        <f t="shared" ref="C46:O46" si="1">(C44/C45)-1</f>
        <v>7.3811536710672865E-3</v>
      </c>
      <c r="D46" s="119">
        <f t="shared" si="1"/>
        <v>4.9072784578171991E-2</v>
      </c>
      <c r="E46" s="119">
        <f t="shared" si="1"/>
        <v>-2.0906140788816807E-2</v>
      </c>
      <c r="F46" s="119">
        <f t="shared" si="1"/>
        <v>0.13263342672923084</v>
      </c>
      <c r="G46" s="119">
        <f t="shared" si="1"/>
        <v>0.17440952849006974</v>
      </c>
      <c r="H46" s="119">
        <f t="shared" si="1"/>
        <v>0.14310959099330178</v>
      </c>
      <c r="I46" s="119">
        <f t="shared" si="1"/>
        <v>0.23593258228667224</v>
      </c>
      <c r="J46" s="119">
        <f t="shared" si="1"/>
        <v>0.2556489137348108</v>
      </c>
      <c r="K46" s="119">
        <f t="shared" si="1"/>
        <v>0.19786262387772213</v>
      </c>
      <c r="L46" s="119">
        <f t="shared" si="1"/>
        <v>0.28547308059891696</v>
      </c>
      <c r="M46" s="119">
        <f t="shared" si="1"/>
        <v>0.31545909849749587</v>
      </c>
      <c r="N46" s="119">
        <f t="shared" si="1"/>
        <v>0.33499437470922833</v>
      </c>
      <c r="O46" s="119">
        <f t="shared" si="1"/>
        <v>0.17617700905332212</v>
      </c>
    </row>
    <row r="47" spans="1:15" x14ac:dyDescent="0.3">
      <c r="B47" s="16" t="s">
        <v>70</v>
      </c>
    </row>
    <row r="49" spans="15:16" x14ac:dyDescent="0.3">
      <c r="O49" s="2"/>
    </row>
    <row r="50" spans="15:16" x14ac:dyDescent="0.3">
      <c r="O50" s="2"/>
      <c r="P50" s="18"/>
    </row>
    <row r="51" spans="15:16" x14ac:dyDescent="0.3">
      <c r="P51" s="18"/>
    </row>
    <row r="52" spans="15:16" x14ac:dyDescent="0.3">
      <c r="P52" s="18"/>
    </row>
    <row r="53" spans="15:16" x14ac:dyDescent="0.3">
      <c r="P53" s="18"/>
    </row>
    <row r="54" spans="15:16" x14ac:dyDescent="0.3">
      <c r="P54" s="18"/>
    </row>
    <row r="55" spans="15:16" x14ac:dyDescent="0.3">
      <c r="P55" s="18"/>
    </row>
    <row r="56" spans="15:16" x14ac:dyDescent="0.3">
      <c r="O56" s="4"/>
    </row>
    <row r="57" spans="15:16" x14ac:dyDescent="0.3">
      <c r="O57" s="4"/>
    </row>
    <row r="58" spans="15:16" x14ac:dyDescent="0.3">
      <c r="O58" s="4"/>
    </row>
  </sheetData>
  <sheetProtection sheet="1" objects="1" scenarios="1"/>
  <sortState xmlns:xlrd2="http://schemas.microsoft.com/office/spreadsheetml/2017/richdata2" ref="B4:O45">
    <sortCondition ref="B4:B45"/>
  </sortState>
  <conditionalFormatting sqref="C46:O46">
    <cfRule type="cellIs" dxfId="14" priority="1" operator="lessThan">
      <formula>0</formula>
    </cfRule>
  </conditionalFormatting>
  <pageMargins left="0.23622047244094491" right="0.23622047244094491" top="0.51" bottom="0.18" header="0.19685039370078741" footer="0.19"/>
  <pageSetup paperSize="9" scale="77" orientation="landscape" copies="5" r:id="rId1"/>
  <headerFooter>
    <oddHeader>&amp;L&amp;"Calibri,Normal"&amp;G&amp;C&amp;"Calibri,Normal"&amp;F&amp;R&amp;"Calibri,Normal"&amp;G</oddHeader>
    <oddFooter>&amp;L&amp;"Calibri,Normal"&amp;D&amp;C&amp;"Calibri,Normal"&amp;A&amp;R&amp;"Calibri,Normal"&amp;P de&amp;N</oddFooter>
  </headerFooter>
  <ignoredErrors>
    <ignoredError sqref="O46" calculatedColumn="1"/>
  </ignoredErrors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5"/>
  <sheetViews>
    <sheetView showZeros="0" zoomScale="90" zoomScaleNormal="90" workbookViewId="0">
      <selection activeCell="R68" sqref="R68"/>
    </sheetView>
  </sheetViews>
  <sheetFormatPr baseColWidth="10" defaultColWidth="11.44140625" defaultRowHeight="14.4" x14ac:dyDescent="0.3"/>
  <cols>
    <col min="1" max="1" width="5.6640625" style="3" customWidth="1"/>
    <col min="2" max="2" width="27.109375" style="3" customWidth="1"/>
    <col min="3" max="14" width="11.6640625" style="2" customWidth="1"/>
    <col min="15" max="15" width="11.44140625" style="85"/>
    <col min="16" max="16" width="11.44140625" style="3" customWidth="1"/>
    <col min="17" max="16384" width="11.44140625" style="3"/>
  </cols>
  <sheetData>
    <row r="1" spans="1:15" ht="15.6" x14ac:dyDescent="0.3">
      <c r="B1" s="1" t="s">
        <v>76</v>
      </c>
    </row>
    <row r="2" spans="1:15" ht="15" thickBot="1" x14ac:dyDescent="0.35">
      <c r="C2" s="4" t="s">
        <v>55</v>
      </c>
    </row>
    <row r="3" spans="1:15" ht="15" thickBot="1" x14ac:dyDescent="0.35">
      <c r="A3" s="130" t="s">
        <v>59</v>
      </c>
      <c r="B3" s="127" t="s">
        <v>57</v>
      </c>
      <c r="C3" s="134" t="s">
        <v>26</v>
      </c>
      <c r="D3" s="135" t="s">
        <v>27</v>
      </c>
      <c r="E3" s="135" t="s">
        <v>28</v>
      </c>
      <c r="F3" s="135" t="s">
        <v>29</v>
      </c>
      <c r="G3" s="135" t="s">
        <v>30</v>
      </c>
      <c r="H3" s="135" t="s">
        <v>31</v>
      </c>
      <c r="I3" s="135" t="s">
        <v>32</v>
      </c>
      <c r="J3" s="135" t="s">
        <v>33</v>
      </c>
      <c r="K3" s="135" t="s">
        <v>34</v>
      </c>
      <c r="L3" s="135" t="s">
        <v>35</v>
      </c>
      <c r="M3" s="135" t="s">
        <v>36</v>
      </c>
      <c r="N3" s="136" t="s">
        <v>37</v>
      </c>
      <c r="O3" s="143" t="s">
        <v>38</v>
      </c>
    </row>
    <row r="4" spans="1:15" x14ac:dyDescent="0.3">
      <c r="A4" s="131">
        <v>1</v>
      </c>
      <c r="B4" s="128" t="s">
        <v>39</v>
      </c>
      <c r="C4" s="137">
        <v>220000</v>
      </c>
      <c r="D4" s="138">
        <v>197520</v>
      </c>
      <c r="E4" s="138">
        <v>226920</v>
      </c>
      <c r="F4" s="299">
        <v>218300</v>
      </c>
      <c r="G4" s="138">
        <v>245220</v>
      </c>
      <c r="H4" s="138">
        <v>248100</v>
      </c>
      <c r="I4" s="252">
        <v>247520</v>
      </c>
      <c r="J4" s="138">
        <v>236300</v>
      </c>
      <c r="K4" s="138">
        <v>230080</v>
      </c>
      <c r="L4" s="98">
        <v>224400</v>
      </c>
      <c r="M4" s="98">
        <v>224480</v>
      </c>
      <c r="N4" s="98">
        <v>240160</v>
      </c>
      <c r="O4" s="142">
        <f>SUM(Tabla12[[#This Row],[Gener]:[Desembre]])</f>
        <v>2759000</v>
      </c>
    </row>
    <row r="5" spans="1:15" x14ac:dyDescent="0.3">
      <c r="A5" s="132">
        <v>2</v>
      </c>
      <c r="B5" s="128" t="s">
        <v>0</v>
      </c>
      <c r="C5" s="139"/>
      <c r="D5" s="98"/>
      <c r="E5" s="98"/>
      <c r="F5" s="300"/>
      <c r="G5" s="98"/>
      <c r="H5" s="98"/>
      <c r="I5" s="98"/>
      <c r="J5" s="98"/>
      <c r="K5" s="98"/>
      <c r="L5" s="98"/>
      <c r="M5" s="98"/>
      <c r="N5" s="98"/>
      <c r="O5" s="142">
        <f>SUM(Tabla12[[#This Row],[Gener]:[Desembre]])</f>
        <v>0</v>
      </c>
    </row>
    <row r="6" spans="1:15" x14ac:dyDescent="0.3">
      <c r="A6" s="132">
        <v>3</v>
      </c>
      <c r="B6" s="128" t="s">
        <v>1</v>
      </c>
      <c r="C6" s="139"/>
      <c r="D6" s="98"/>
      <c r="E6" s="98"/>
      <c r="F6" s="300"/>
      <c r="G6" s="98"/>
      <c r="H6" s="98"/>
      <c r="I6" s="98"/>
      <c r="J6" s="98"/>
      <c r="K6" s="98"/>
      <c r="L6" s="98"/>
      <c r="M6" s="98"/>
      <c r="N6" s="98"/>
      <c r="O6" s="142">
        <f>SUM(Tabla12[[#This Row],[Gener]:[Desembre]])</f>
        <v>0</v>
      </c>
    </row>
    <row r="7" spans="1:15" x14ac:dyDescent="0.3">
      <c r="A7" s="132">
        <v>4</v>
      </c>
      <c r="B7" s="128" t="s">
        <v>2</v>
      </c>
      <c r="C7" s="139">
        <v>8589</v>
      </c>
      <c r="D7" s="98">
        <v>8613</v>
      </c>
      <c r="E7" s="98">
        <v>10343</v>
      </c>
      <c r="F7" s="300">
        <v>10645.363636363636</v>
      </c>
      <c r="G7" s="98">
        <v>9092.0909090909081</v>
      </c>
      <c r="H7" s="98">
        <v>11048</v>
      </c>
      <c r="I7" s="98">
        <v>11621</v>
      </c>
      <c r="J7" s="98">
        <v>13373</v>
      </c>
      <c r="K7" s="98">
        <v>9295</v>
      </c>
      <c r="L7" s="98">
        <v>10409</v>
      </c>
      <c r="M7" s="98">
        <v>10719</v>
      </c>
      <c r="N7" s="98">
        <v>10897</v>
      </c>
      <c r="O7" s="142">
        <f>SUM(Tabla12[[#This Row],[Gener]:[Desembre]])</f>
        <v>124644.45454545454</v>
      </c>
    </row>
    <row r="8" spans="1:15" x14ac:dyDescent="0.3">
      <c r="A8" s="132">
        <v>5</v>
      </c>
      <c r="B8" s="128" t="s">
        <v>3</v>
      </c>
      <c r="C8" s="139"/>
      <c r="D8" s="98"/>
      <c r="E8" s="98"/>
      <c r="F8" s="300"/>
      <c r="G8" s="98"/>
      <c r="H8" s="98"/>
      <c r="I8" s="98"/>
      <c r="J8" s="98"/>
      <c r="K8" s="98"/>
      <c r="L8" s="98"/>
      <c r="M8" s="98"/>
      <c r="N8" s="98"/>
      <c r="O8" s="142">
        <f>SUM(Tabla12[[#This Row],[Gener]:[Desembre]])</f>
        <v>0</v>
      </c>
    </row>
    <row r="9" spans="1:15" x14ac:dyDescent="0.3">
      <c r="A9" s="132">
        <v>6</v>
      </c>
      <c r="B9" s="128" t="s">
        <v>4</v>
      </c>
      <c r="C9" s="139">
        <v>119660</v>
      </c>
      <c r="D9" s="98">
        <v>105100</v>
      </c>
      <c r="E9" s="98">
        <v>110760</v>
      </c>
      <c r="F9" s="300">
        <v>125560</v>
      </c>
      <c r="G9" s="98">
        <v>126880</v>
      </c>
      <c r="H9" s="98">
        <v>129980</v>
      </c>
      <c r="I9" s="98">
        <v>125640</v>
      </c>
      <c r="J9" s="98">
        <v>109880</v>
      </c>
      <c r="K9" s="98">
        <v>103500</v>
      </c>
      <c r="L9" s="98">
        <v>141920</v>
      </c>
      <c r="M9" s="98">
        <v>131620</v>
      </c>
      <c r="N9" s="98">
        <v>127720</v>
      </c>
      <c r="O9" s="142">
        <f>SUM(Tabla12[[#This Row],[Gener]:[Desembre]])</f>
        <v>1458220</v>
      </c>
    </row>
    <row r="10" spans="1:15" x14ac:dyDescent="0.3">
      <c r="A10" s="132">
        <v>8</v>
      </c>
      <c r="B10" s="128" t="s">
        <v>7</v>
      </c>
      <c r="C10" s="139">
        <v>10770</v>
      </c>
      <c r="D10" s="98">
        <v>8479</v>
      </c>
      <c r="E10" s="98">
        <v>11076</v>
      </c>
      <c r="F10" s="300">
        <v>11920</v>
      </c>
      <c r="G10" s="98">
        <v>10486</v>
      </c>
      <c r="H10" s="98">
        <v>11838</v>
      </c>
      <c r="I10" s="98">
        <v>12450</v>
      </c>
      <c r="J10" s="98">
        <v>14328</v>
      </c>
      <c r="K10" s="98">
        <v>9960</v>
      </c>
      <c r="L10" s="98">
        <v>11154</v>
      </c>
      <c r="M10" s="98">
        <v>11484</v>
      </c>
      <c r="N10" s="98">
        <v>11676</v>
      </c>
      <c r="O10" s="142">
        <f>SUM(Tabla12[[#This Row],[Gener]:[Desembre]])</f>
        <v>135621</v>
      </c>
    </row>
    <row r="11" spans="1:15" x14ac:dyDescent="0.3">
      <c r="A11" s="132">
        <v>9</v>
      </c>
      <c r="B11" s="128" t="s">
        <v>40</v>
      </c>
      <c r="C11" s="139"/>
      <c r="D11" s="98"/>
      <c r="E11" s="98"/>
      <c r="F11" s="300"/>
      <c r="G11" s="98"/>
      <c r="H11" s="98"/>
      <c r="I11" s="98"/>
      <c r="J11" s="98"/>
      <c r="K11" s="98"/>
      <c r="L11" s="98"/>
      <c r="M11" s="98"/>
      <c r="N11" s="98"/>
      <c r="O11" s="142">
        <f>SUM(Tabla12[[#This Row],[Gener]:[Desembre]])</f>
        <v>0</v>
      </c>
    </row>
    <row r="12" spans="1:15" x14ac:dyDescent="0.3">
      <c r="A12" s="132">
        <v>10</v>
      </c>
      <c r="B12" s="128" t="s">
        <v>41</v>
      </c>
      <c r="C12" s="139"/>
      <c r="D12" s="98"/>
      <c r="E12" s="98"/>
      <c r="F12" s="300"/>
      <c r="G12" s="98"/>
      <c r="H12" s="98"/>
      <c r="I12" s="98"/>
      <c r="J12" s="98"/>
      <c r="K12" s="98"/>
      <c r="L12" s="98"/>
      <c r="M12" s="98"/>
      <c r="N12" s="98"/>
      <c r="O12" s="142">
        <f>SUM(Tabla12[[#This Row],[Gener]:[Desembre]])</f>
        <v>0</v>
      </c>
    </row>
    <row r="13" spans="1:15" x14ac:dyDescent="0.3">
      <c r="A13" s="132">
        <v>11</v>
      </c>
      <c r="B13" s="128" t="s">
        <v>9</v>
      </c>
      <c r="C13" s="139"/>
      <c r="D13" s="98"/>
      <c r="E13" s="98"/>
      <c r="F13" s="300"/>
      <c r="G13" s="98"/>
      <c r="H13" s="98"/>
      <c r="I13" s="98"/>
      <c r="J13" s="98"/>
      <c r="K13" s="98"/>
      <c r="L13" s="98"/>
      <c r="M13" s="98"/>
      <c r="N13" s="98"/>
      <c r="O13" s="142">
        <f>SUM(Tabla12[[#This Row],[Gener]:[Desembre]])</f>
        <v>0</v>
      </c>
    </row>
    <row r="14" spans="1:15" x14ac:dyDescent="0.3">
      <c r="A14" s="132">
        <v>12</v>
      </c>
      <c r="B14" s="128" t="s">
        <v>10</v>
      </c>
      <c r="C14" s="139"/>
      <c r="D14" s="98"/>
      <c r="E14" s="98"/>
      <c r="F14" s="300"/>
      <c r="G14" s="98"/>
      <c r="H14" s="98"/>
      <c r="I14" s="98"/>
      <c r="J14" s="98"/>
      <c r="K14" s="98"/>
      <c r="L14" s="98"/>
      <c r="M14" s="98"/>
      <c r="N14" s="98"/>
      <c r="O14" s="142">
        <f>SUM(Tabla12[[#This Row],[Gener]:[Desembre]])</f>
        <v>0</v>
      </c>
    </row>
    <row r="15" spans="1:15" x14ac:dyDescent="0.3">
      <c r="A15" s="132">
        <v>13</v>
      </c>
      <c r="B15" s="128" t="s">
        <v>42</v>
      </c>
      <c r="C15" s="139"/>
      <c r="D15" s="98"/>
      <c r="E15" s="98"/>
      <c r="F15" s="300"/>
      <c r="G15" s="98"/>
      <c r="H15" s="98"/>
      <c r="I15" s="98"/>
      <c r="J15" s="98"/>
      <c r="K15" s="98"/>
      <c r="L15" s="98"/>
      <c r="M15" s="98"/>
      <c r="N15" s="98"/>
      <c r="O15" s="142">
        <f>SUM(Tabla12[[#This Row],[Gener]:[Desembre]])</f>
        <v>0</v>
      </c>
    </row>
    <row r="16" spans="1:15" x14ac:dyDescent="0.3">
      <c r="A16" s="132">
        <v>14</v>
      </c>
      <c r="B16" s="128" t="s">
        <v>11</v>
      </c>
      <c r="C16" s="139"/>
      <c r="D16" s="98"/>
      <c r="E16" s="98"/>
      <c r="F16" s="300"/>
      <c r="G16" s="98"/>
      <c r="H16" s="98"/>
      <c r="I16" s="98"/>
      <c r="J16" s="98"/>
      <c r="K16" s="98"/>
      <c r="L16" s="98"/>
      <c r="M16" s="98"/>
      <c r="N16" s="98"/>
      <c r="O16" s="142">
        <f>SUM(Tabla12[[#This Row],[Gener]:[Desembre]])</f>
        <v>0</v>
      </c>
    </row>
    <row r="17" spans="1:15" x14ac:dyDescent="0.3">
      <c r="A17" s="132">
        <v>15</v>
      </c>
      <c r="B17" s="128" t="s">
        <v>12</v>
      </c>
      <c r="C17" s="139"/>
      <c r="D17" s="98"/>
      <c r="E17" s="98"/>
      <c r="F17" s="300"/>
      <c r="G17" s="98"/>
      <c r="H17" s="98"/>
      <c r="I17" s="98"/>
      <c r="J17" s="98"/>
      <c r="K17" s="98"/>
      <c r="L17" s="98"/>
      <c r="M17" s="98"/>
      <c r="N17" s="98"/>
      <c r="O17" s="142">
        <f>SUM(Tabla12[[#This Row],[Gener]:[Desembre]])</f>
        <v>0</v>
      </c>
    </row>
    <row r="18" spans="1:15" x14ac:dyDescent="0.3">
      <c r="A18" s="132">
        <v>16</v>
      </c>
      <c r="B18" s="128" t="s">
        <v>13</v>
      </c>
      <c r="C18" s="139"/>
      <c r="D18" s="98"/>
      <c r="E18" s="98"/>
      <c r="F18" s="300"/>
      <c r="G18" s="98"/>
      <c r="H18" s="98"/>
      <c r="I18" s="98"/>
      <c r="J18" s="98"/>
      <c r="K18" s="98"/>
      <c r="L18" s="98"/>
      <c r="M18" s="98"/>
      <c r="N18" s="98"/>
      <c r="O18" s="142">
        <f>SUM(Tabla12[[#This Row],[Gener]:[Desembre]])</f>
        <v>0</v>
      </c>
    </row>
    <row r="19" spans="1:15" x14ac:dyDescent="0.3">
      <c r="A19" s="132">
        <v>17</v>
      </c>
      <c r="B19" s="128" t="s">
        <v>14</v>
      </c>
      <c r="C19" s="139">
        <v>35040</v>
      </c>
      <c r="D19" s="98">
        <v>37960</v>
      </c>
      <c r="E19" s="98">
        <v>35040</v>
      </c>
      <c r="F19" s="300">
        <v>39140</v>
      </c>
      <c r="G19" s="98">
        <v>37340</v>
      </c>
      <c r="H19" s="98">
        <v>33420</v>
      </c>
      <c r="I19" s="98">
        <v>40320</v>
      </c>
      <c r="J19" s="98">
        <v>34040</v>
      </c>
      <c r="K19" s="98">
        <v>38240</v>
      </c>
      <c r="L19" s="98">
        <v>36200</v>
      </c>
      <c r="M19" s="98">
        <v>31640</v>
      </c>
      <c r="N19" s="98">
        <v>39020</v>
      </c>
      <c r="O19" s="142">
        <f>SUM(Tabla12[[#This Row],[Gener]:[Desembre]])</f>
        <v>437400</v>
      </c>
    </row>
    <row r="20" spans="1:15" x14ac:dyDescent="0.3">
      <c r="A20" s="132">
        <v>18</v>
      </c>
      <c r="B20" s="128" t="s">
        <v>15</v>
      </c>
      <c r="C20" s="139"/>
      <c r="D20" s="98"/>
      <c r="E20" s="98"/>
      <c r="F20" s="300"/>
      <c r="G20" s="98"/>
      <c r="H20" s="98"/>
      <c r="I20" s="98"/>
      <c r="J20" s="98"/>
      <c r="K20" s="98"/>
      <c r="L20" s="98"/>
      <c r="M20" s="98"/>
      <c r="N20" s="98"/>
      <c r="O20" s="142">
        <f>SUM(Tabla12[[#This Row],[Gener]:[Desembre]])</f>
        <v>0</v>
      </c>
    </row>
    <row r="21" spans="1:15" x14ac:dyDescent="0.3">
      <c r="A21" s="132">
        <v>19</v>
      </c>
      <c r="B21" s="128" t="s">
        <v>16</v>
      </c>
      <c r="C21" s="139">
        <v>81560</v>
      </c>
      <c r="D21" s="98">
        <v>67100</v>
      </c>
      <c r="E21" s="98">
        <v>76380</v>
      </c>
      <c r="F21" s="300">
        <v>72980</v>
      </c>
      <c r="G21" s="98">
        <v>81800</v>
      </c>
      <c r="H21" s="98">
        <v>78800</v>
      </c>
      <c r="I21" s="98">
        <v>83620</v>
      </c>
      <c r="J21" s="98">
        <v>65560</v>
      </c>
      <c r="K21" s="98">
        <v>74540</v>
      </c>
      <c r="L21" s="98">
        <v>73820</v>
      </c>
      <c r="M21" s="98">
        <v>77420</v>
      </c>
      <c r="N21" s="98">
        <v>78080</v>
      </c>
      <c r="O21" s="142">
        <f>SUM(Tabla12[[#This Row],[Gener]:[Desembre]])</f>
        <v>911660</v>
      </c>
    </row>
    <row r="22" spans="1:15" x14ac:dyDescent="0.3">
      <c r="A22" s="132">
        <v>20</v>
      </c>
      <c r="B22" s="128" t="s">
        <v>17</v>
      </c>
      <c r="C22" s="139"/>
      <c r="D22" s="98"/>
      <c r="E22" s="98"/>
      <c r="F22" s="300"/>
      <c r="G22" s="98"/>
      <c r="H22" s="98"/>
      <c r="I22" s="98"/>
      <c r="J22" s="98"/>
      <c r="K22" s="98"/>
      <c r="L22" s="98"/>
      <c r="M22" s="98"/>
      <c r="N22" s="98"/>
      <c r="O22" s="142">
        <f>SUM(Tabla12[[#This Row],[Gener]:[Desembre]])</f>
        <v>0</v>
      </c>
    </row>
    <row r="23" spans="1:15" x14ac:dyDescent="0.3">
      <c r="A23" s="132">
        <v>21</v>
      </c>
      <c r="B23" s="128" t="s">
        <v>18</v>
      </c>
      <c r="C23" s="139">
        <v>10173.692307692307</v>
      </c>
      <c r="D23" s="98">
        <v>8995.6923076923085</v>
      </c>
      <c r="E23" s="98">
        <v>12751.923076923078</v>
      </c>
      <c r="F23" s="300">
        <v>11246.687645687645</v>
      </c>
      <c r="G23" s="98">
        <v>9817.2937062937071</v>
      </c>
      <c r="H23" s="98">
        <v>10280.712354312354</v>
      </c>
      <c r="I23" s="98">
        <v>10933.330944055944</v>
      </c>
      <c r="J23" s="98">
        <v>13437.174825174825</v>
      </c>
      <c r="K23" s="98">
        <v>10212.943589743591</v>
      </c>
      <c r="L23" s="98">
        <v>11295.23076923077</v>
      </c>
      <c r="M23" s="98">
        <v>11574.786324786324</v>
      </c>
      <c r="N23" s="98">
        <v>11089.298534798536</v>
      </c>
      <c r="O23" s="142">
        <f>SUM(Tabla12[[#This Row],[Gener]:[Desembre]])</f>
        <v>131808.76638639136</v>
      </c>
    </row>
    <row r="24" spans="1:15" x14ac:dyDescent="0.3">
      <c r="A24" s="132">
        <v>22</v>
      </c>
      <c r="B24" s="128" t="s">
        <v>19</v>
      </c>
      <c r="C24" s="139"/>
      <c r="D24" s="98"/>
      <c r="E24" s="98"/>
      <c r="F24" s="300"/>
      <c r="G24" s="98"/>
      <c r="H24" s="98"/>
      <c r="I24" s="98"/>
      <c r="J24" s="98"/>
      <c r="K24" s="98"/>
      <c r="L24" s="98"/>
      <c r="M24" s="98"/>
      <c r="N24" s="98"/>
      <c r="O24" s="142">
        <f>SUM(Tabla12[[#This Row],[Gener]:[Desembre]])</f>
        <v>0</v>
      </c>
    </row>
    <row r="25" spans="1:15" x14ac:dyDescent="0.3">
      <c r="A25" s="132">
        <v>23</v>
      </c>
      <c r="B25" s="128" t="s">
        <v>43</v>
      </c>
      <c r="C25" s="139">
        <v>263120</v>
      </c>
      <c r="D25" s="98">
        <v>232200</v>
      </c>
      <c r="E25" s="98">
        <v>253500</v>
      </c>
      <c r="F25" s="300">
        <v>258200</v>
      </c>
      <c r="G25" s="98">
        <v>270620</v>
      </c>
      <c r="H25" s="98">
        <v>263980</v>
      </c>
      <c r="I25" s="98">
        <v>294160</v>
      </c>
      <c r="J25" s="98">
        <v>259960</v>
      </c>
      <c r="K25" s="98">
        <v>274260</v>
      </c>
      <c r="L25" s="98">
        <v>270680</v>
      </c>
      <c r="M25" s="98">
        <v>265460</v>
      </c>
      <c r="N25" s="98">
        <v>268120</v>
      </c>
      <c r="O25" s="142">
        <f>SUM(Tabla12[[#This Row],[Gener]:[Desembre]])</f>
        <v>3174260</v>
      </c>
    </row>
    <row r="26" spans="1:15" x14ac:dyDescent="0.3">
      <c r="A26" s="132">
        <v>24</v>
      </c>
      <c r="B26" s="128" t="s">
        <v>44</v>
      </c>
      <c r="C26" s="139">
        <v>64290</v>
      </c>
      <c r="D26" s="98">
        <v>56260</v>
      </c>
      <c r="E26" s="98">
        <v>56420</v>
      </c>
      <c r="F26" s="300">
        <v>68480</v>
      </c>
      <c r="G26" s="98">
        <v>62020</v>
      </c>
      <c r="H26" s="98">
        <v>62420</v>
      </c>
      <c r="I26" s="98">
        <v>70260</v>
      </c>
      <c r="J26" s="98">
        <v>56700</v>
      </c>
      <c r="K26" s="98">
        <v>67180</v>
      </c>
      <c r="L26" s="98">
        <v>65420</v>
      </c>
      <c r="M26" s="98">
        <v>71260</v>
      </c>
      <c r="N26" s="98">
        <v>69860</v>
      </c>
      <c r="O26" s="142">
        <f>SUM(Tabla12[[#This Row],[Gener]:[Desembre]])</f>
        <v>770570</v>
      </c>
    </row>
    <row r="27" spans="1:15" x14ac:dyDescent="0.3">
      <c r="A27" s="132">
        <v>25</v>
      </c>
      <c r="B27" s="128" t="s">
        <v>20</v>
      </c>
      <c r="C27" s="139"/>
      <c r="D27" s="98"/>
      <c r="E27" s="98"/>
      <c r="F27" s="300"/>
      <c r="G27" s="98"/>
      <c r="H27" s="98"/>
      <c r="I27" s="98"/>
      <c r="J27" s="98"/>
      <c r="K27" s="98"/>
      <c r="L27" s="98"/>
      <c r="M27" s="98"/>
      <c r="N27" s="98"/>
      <c r="O27" s="142">
        <f>SUM(Tabla12[[#This Row],[Gener]:[Desembre]])</f>
        <v>0</v>
      </c>
    </row>
    <row r="28" spans="1:15" x14ac:dyDescent="0.3">
      <c r="A28" s="132">
        <v>26</v>
      </c>
      <c r="B28" s="128" t="s">
        <v>45</v>
      </c>
      <c r="C28" s="139">
        <v>9740</v>
      </c>
      <c r="D28" s="98">
        <v>9540</v>
      </c>
      <c r="E28" s="98">
        <v>11060</v>
      </c>
      <c r="F28" s="300">
        <v>10580</v>
      </c>
      <c r="G28" s="98">
        <v>10420</v>
      </c>
      <c r="H28" s="98">
        <v>14040</v>
      </c>
      <c r="I28" s="98">
        <v>10400</v>
      </c>
      <c r="J28" s="98">
        <v>11000</v>
      </c>
      <c r="K28" s="98">
        <v>9740</v>
      </c>
      <c r="L28" s="98">
        <v>9960</v>
      </c>
      <c r="M28" s="98">
        <v>14780</v>
      </c>
      <c r="N28" s="98">
        <v>10740</v>
      </c>
      <c r="O28" s="142">
        <f>SUM(Tabla12[[#This Row],[Gener]:[Desembre]])</f>
        <v>132000</v>
      </c>
    </row>
    <row r="29" spans="1:15" x14ac:dyDescent="0.3">
      <c r="A29" s="132">
        <v>27</v>
      </c>
      <c r="B29" s="128" t="s">
        <v>46</v>
      </c>
      <c r="C29" s="139"/>
      <c r="D29" s="98"/>
      <c r="E29" s="98"/>
      <c r="F29" s="300"/>
      <c r="G29" s="98"/>
      <c r="H29" s="98"/>
      <c r="I29" s="98"/>
      <c r="J29" s="98"/>
      <c r="K29" s="98"/>
      <c r="L29" s="98"/>
      <c r="M29" s="98"/>
      <c r="N29" s="98"/>
      <c r="O29" s="142">
        <f>SUM(Tabla12[[#This Row],[Gener]:[Desembre]])</f>
        <v>0</v>
      </c>
    </row>
    <row r="30" spans="1:15" x14ac:dyDescent="0.3">
      <c r="A30" s="132">
        <v>28</v>
      </c>
      <c r="B30" s="128" t="s">
        <v>47</v>
      </c>
      <c r="C30" s="139">
        <v>225820</v>
      </c>
      <c r="D30" s="98">
        <v>219920</v>
      </c>
      <c r="E30" s="98">
        <v>238720</v>
      </c>
      <c r="F30" s="300">
        <v>242560</v>
      </c>
      <c r="G30" s="98">
        <v>265380</v>
      </c>
      <c r="H30" s="98">
        <v>243560</v>
      </c>
      <c r="I30" s="98">
        <v>268560</v>
      </c>
      <c r="J30" s="98">
        <v>240940</v>
      </c>
      <c r="K30" s="98">
        <v>242660</v>
      </c>
      <c r="L30" s="98">
        <v>247380</v>
      </c>
      <c r="M30" s="98">
        <v>246620</v>
      </c>
      <c r="N30" s="98">
        <v>244120</v>
      </c>
      <c r="O30" s="142">
        <f>SUM(Tabla12[[#This Row],[Gener]:[Desembre]])</f>
        <v>2926240</v>
      </c>
    </row>
    <row r="31" spans="1:15" x14ac:dyDescent="0.3">
      <c r="A31" s="132">
        <v>29</v>
      </c>
      <c r="B31" s="128" t="s">
        <v>48</v>
      </c>
      <c r="C31" s="139">
        <v>3847.3076923076924</v>
      </c>
      <c r="D31" s="98">
        <v>2892.3076923076928</v>
      </c>
      <c r="E31" s="98">
        <v>2769.0769230769229</v>
      </c>
      <c r="F31" s="300">
        <v>60607.948717948719</v>
      </c>
      <c r="G31" s="98">
        <v>115684.61538461539</v>
      </c>
      <c r="H31" s="98">
        <v>92773.28764568764</v>
      </c>
      <c r="I31" s="98">
        <v>72055.669055944047</v>
      </c>
      <c r="J31" s="98">
        <v>48741.825174825179</v>
      </c>
      <c r="K31" s="98">
        <v>48092.056410256409</v>
      </c>
      <c r="L31" s="98">
        <v>46681.769230769227</v>
      </c>
      <c r="M31" s="98">
        <v>47062.213675213679</v>
      </c>
      <c r="N31" s="98">
        <v>54417.701465201462</v>
      </c>
      <c r="O31" s="142">
        <f>SUM(Tabla12[[#This Row],[Gener]:[Desembre]])</f>
        <v>595625.77906815405</v>
      </c>
    </row>
    <row r="32" spans="1:15" x14ac:dyDescent="0.3">
      <c r="A32" s="132">
        <v>30</v>
      </c>
      <c r="B32" s="128" t="s">
        <v>50</v>
      </c>
      <c r="C32" s="139">
        <v>28900</v>
      </c>
      <c r="D32" s="98">
        <v>35440</v>
      </c>
      <c r="E32" s="98">
        <v>27320</v>
      </c>
      <c r="F32" s="300">
        <v>29520</v>
      </c>
      <c r="G32" s="98">
        <v>36300</v>
      </c>
      <c r="H32" s="98">
        <v>30020</v>
      </c>
      <c r="I32" s="98">
        <v>28600</v>
      </c>
      <c r="J32" s="98">
        <v>32360</v>
      </c>
      <c r="K32" s="98">
        <v>27480</v>
      </c>
      <c r="L32" s="98">
        <v>36300</v>
      </c>
      <c r="M32" s="98">
        <v>30460</v>
      </c>
      <c r="N32" s="98">
        <v>24700</v>
      </c>
      <c r="O32" s="142">
        <f>SUM(Tabla12[[#This Row],[Gener]:[Desembre]])</f>
        <v>367400</v>
      </c>
    </row>
    <row r="33" spans="1:17" x14ac:dyDescent="0.3">
      <c r="A33" s="132">
        <v>31</v>
      </c>
      <c r="B33" s="128" t="s">
        <v>51</v>
      </c>
      <c r="C33" s="139">
        <v>4960</v>
      </c>
      <c r="D33" s="98">
        <v>4300</v>
      </c>
      <c r="E33" s="98">
        <v>5220</v>
      </c>
      <c r="F33" s="300">
        <v>4800</v>
      </c>
      <c r="G33" s="98">
        <v>5060</v>
      </c>
      <c r="H33" s="98">
        <v>7320</v>
      </c>
      <c r="I33" s="98">
        <v>5480</v>
      </c>
      <c r="J33" s="98">
        <v>5060</v>
      </c>
      <c r="K33" s="98">
        <v>5420</v>
      </c>
      <c r="L33" s="98">
        <v>5560</v>
      </c>
      <c r="M33" s="98">
        <v>5980</v>
      </c>
      <c r="N33" s="98">
        <v>5560</v>
      </c>
      <c r="O33" s="142">
        <f>SUM(Tabla12[[#This Row],[Gener]:[Desembre]])</f>
        <v>64720</v>
      </c>
    </row>
    <row r="34" spans="1:17" x14ac:dyDescent="0.3">
      <c r="A34" s="132">
        <v>32</v>
      </c>
      <c r="B34" s="128" t="s">
        <v>52</v>
      </c>
      <c r="C34" s="139"/>
      <c r="D34" s="98"/>
      <c r="E34" s="98"/>
      <c r="F34" s="300"/>
      <c r="G34" s="98">
        <v>227820</v>
      </c>
      <c r="H34" s="98">
        <v>221700</v>
      </c>
      <c r="I34" s="98">
        <v>238500</v>
      </c>
      <c r="J34" s="98">
        <v>213560</v>
      </c>
      <c r="K34" s="98">
        <v>215920</v>
      </c>
      <c r="L34" s="98">
        <v>168180</v>
      </c>
      <c r="M34" s="98">
        <v>88720</v>
      </c>
      <c r="N34" s="98">
        <v>73020</v>
      </c>
      <c r="O34" s="142">
        <f>SUM(Tabla12[[#This Row],[Gener]:[Desembre]])</f>
        <v>1447420</v>
      </c>
    </row>
    <row r="35" spans="1:17" x14ac:dyDescent="0.3">
      <c r="A35" s="132">
        <v>33</v>
      </c>
      <c r="B35" s="128" t="s">
        <v>21</v>
      </c>
      <c r="C35" s="139"/>
      <c r="D35" s="98"/>
      <c r="E35" s="98"/>
      <c r="F35" s="300"/>
      <c r="G35" s="98"/>
      <c r="H35" s="98"/>
      <c r="I35" s="98"/>
      <c r="J35" s="98"/>
      <c r="K35" s="98"/>
      <c r="L35" s="98"/>
      <c r="M35" s="98"/>
      <c r="N35" s="98"/>
      <c r="O35" s="142">
        <f>SUM(Tabla12[[#This Row],[Gener]:[Desembre]])</f>
        <v>0</v>
      </c>
    </row>
    <row r="36" spans="1:17" x14ac:dyDescent="0.3">
      <c r="A36" s="132">
        <v>34</v>
      </c>
      <c r="B36" s="128" t="s">
        <v>22</v>
      </c>
      <c r="C36" s="139">
        <v>80140</v>
      </c>
      <c r="D36" s="98">
        <v>71580</v>
      </c>
      <c r="E36" s="98">
        <v>82600</v>
      </c>
      <c r="F36" s="300">
        <v>90660</v>
      </c>
      <c r="G36" s="98">
        <v>92660</v>
      </c>
      <c r="H36" s="98">
        <v>89080</v>
      </c>
      <c r="I36" s="98">
        <v>96260</v>
      </c>
      <c r="J36" s="98">
        <v>94340</v>
      </c>
      <c r="K36" s="98">
        <v>90560</v>
      </c>
      <c r="L36" s="98">
        <v>85340</v>
      </c>
      <c r="M36" s="98">
        <v>86000</v>
      </c>
      <c r="N36" s="98">
        <v>86480</v>
      </c>
      <c r="O36" s="142">
        <f>SUM(Tabla12[[#This Row],[Gener]:[Desembre]])</f>
        <v>1045700</v>
      </c>
    </row>
    <row r="37" spans="1:17" x14ac:dyDescent="0.3">
      <c r="A37" s="132">
        <v>35</v>
      </c>
      <c r="B37" s="128" t="s">
        <v>23</v>
      </c>
      <c r="C37" s="139"/>
      <c r="D37" s="98"/>
      <c r="E37" s="98"/>
      <c r="F37" s="300"/>
      <c r="G37" s="98"/>
      <c r="H37" s="98"/>
      <c r="I37" s="98"/>
      <c r="J37" s="98"/>
      <c r="K37" s="98"/>
      <c r="L37" s="98"/>
      <c r="M37" s="98"/>
      <c r="N37" s="98"/>
      <c r="O37" s="142">
        <f>SUM(Tabla12[[#This Row],[Gener]:[Desembre]])</f>
        <v>0</v>
      </c>
    </row>
    <row r="38" spans="1:17" x14ac:dyDescent="0.3">
      <c r="A38" s="132">
        <v>36</v>
      </c>
      <c r="B38" s="128" t="s">
        <v>24</v>
      </c>
      <c r="C38" s="139">
        <v>24900</v>
      </c>
      <c r="D38" s="98">
        <v>19860</v>
      </c>
      <c r="E38" s="98">
        <v>22400</v>
      </c>
      <c r="F38" s="300">
        <v>22920</v>
      </c>
      <c r="G38" s="98">
        <v>24760</v>
      </c>
      <c r="H38" s="98">
        <v>24380</v>
      </c>
      <c r="I38" s="98">
        <v>25280</v>
      </c>
      <c r="J38" s="98">
        <v>22620</v>
      </c>
      <c r="K38" s="98">
        <v>24640</v>
      </c>
      <c r="L38" s="98">
        <v>21780</v>
      </c>
      <c r="M38" s="98">
        <v>23640</v>
      </c>
      <c r="N38" s="98">
        <v>25500</v>
      </c>
      <c r="O38" s="142">
        <f>SUM(Tabla12[[#This Row],[Gener]:[Desembre]])</f>
        <v>282680</v>
      </c>
    </row>
    <row r="39" spans="1:17" x14ac:dyDescent="0.3">
      <c r="A39" s="132">
        <v>37</v>
      </c>
      <c r="B39" s="128" t="s">
        <v>25</v>
      </c>
      <c r="C39" s="139"/>
      <c r="D39" s="98"/>
      <c r="E39" s="98"/>
      <c r="F39" s="300"/>
      <c r="G39" s="98"/>
      <c r="H39" s="98">
        <v>149500</v>
      </c>
      <c r="I39" s="98">
        <v>121060</v>
      </c>
      <c r="J39" s="98">
        <v>90760</v>
      </c>
      <c r="K39" s="98">
        <v>79640</v>
      </c>
      <c r="L39" s="98">
        <v>59320</v>
      </c>
      <c r="M39" s="98">
        <v>60780</v>
      </c>
      <c r="N39" s="98">
        <v>63960</v>
      </c>
      <c r="O39" s="142">
        <f>SUM(Tabla12[[#This Row],[Gener]:[Desembre]])</f>
        <v>625020</v>
      </c>
    </row>
    <row r="40" spans="1:17" x14ac:dyDescent="0.3">
      <c r="A40" s="132">
        <v>38</v>
      </c>
      <c r="B40" s="128" t="s">
        <v>5</v>
      </c>
      <c r="C40" s="139"/>
      <c r="D40" s="98"/>
      <c r="E40" s="98"/>
      <c r="F40" s="300"/>
      <c r="G40" s="98"/>
      <c r="H40" s="98"/>
      <c r="I40" s="98"/>
      <c r="J40" s="98">
        <v>8293.6842105263149</v>
      </c>
      <c r="K40" s="98">
        <v>9264.4360902255648</v>
      </c>
      <c r="L40" s="98">
        <v>6358.6526315789479</v>
      </c>
      <c r="M40" s="98">
        <v>7039.2569659442725</v>
      </c>
      <c r="N40" s="98">
        <v>7555.9429824561403</v>
      </c>
      <c r="O40" s="142">
        <f>SUM(Tabla12[[#This Row],[Gener]:[Desembre]])</f>
        <v>38511.972880731235</v>
      </c>
    </row>
    <row r="41" spans="1:17" x14ac:dyDescent="0.3">
      <c r="A41" s="132">
        <v>39</v>
      </c>
      <c r="B41" s="128" t="s">
        <v>6</v>
      </c>
      <c r="C41" s="139">
        <v>38500</v>
      </c>
      <c r="D41" s="98">
        <v>24120</v>
      </c>
      <c r="E41" s="98">
        <v>24900</v>
      </c>
      <c r="F41" s="300">
        <v>27320</v>
      </c>
      <c r="G41" s="98">
        <v>25320</v>
      </c>
      <c r="H41" s="98">
        <v>27140</v>
      </c>
      <c r="I41" s="98">
        <v>33540</v>
      </c>
      <c r="J41" s="98">
        <v>32960</v>
      </c>
      <c r="K41" s="98">
        <v>28980</v>
      </c>
      <c r="L41" s="98">
        <v>29880</v>
      </c>
      <c r="M41" s="98">
        <v>31400</v>
      </c>
      <c r="N41" s="98">
        <v>30080</v>
      </c>
      <c r="O41" s="142">
        <f>SUM(Tabla12[[#This Row],[Gener]:[Desembre]])</f>
        <v>354140</v>
      </c>
    </row>
    <row r="42" spans="1:17" x14ac:dyDescent="0.3">
      <c r="A42" s="132">
        <v>40</v>
      </c>
      <c r="B42" s="128" t="s">
        <v>8</v>
      </c>
      <c r="C42" s="139"/>
      <c r="D42" s="98"/>
      <c r="E42" s="98"/>
      <c r="F42" s="300"/>
      <c r="G42" s="98"/>
      <c r="H42" s="98"/>
      <c r="I42" s="98"/>
      <c r="J42" s="98">
        <v>2006.3157894736842</v>
      </c>
      <c r="K42" s="98">
        <v>1595.5639097744361</v>
      </c>
      <c r="L42" s="98">
        <v>1441.3473684210526</v>
      </c>
      <c r="M42" s="98">
        <v>1920.7430340557275</v>
      </c>
      <c r="N42" s="98">
        <v>2544.0570175438597</v>
      </c>
      <c r="O42" s="142">
        <f>SUM(Tabla12[[#This Row],[Gener]:[Desembre]])</f>
        <v>9508.0271192687615</v>
      </c>
    </row>
    <row r="43" spans="1:17" ht="15" thickBot="1" x14ac:dyDescent="0.35">
      <c r="A43" s="133">
        <v>41</v>
      </c>
      <c r="B43" s="129" t="s">
        <v>49</v>
      </c>
      <c r="C43" s="140"/>
      <c r="D43" s="141"/>
      <c r="E43" s="141"/>
      <c r="F43" s="301"/>
      <c r="G43" s="141"/>
      <c r="H43" s="141"/>
      <c r="I43" s="141"/>
      <c r="J43" s="141"/>
      <c r="K43" s="141"/>
      <c r="L43" s="98"/>
      <c r="M43" s="141"/>
      <c r="N43" s="268"/>
      <c r="O43" s="271">
        <f>SUM(Tabla12[[#This Row],[Gener]:[Desembre]])</f>
        <v>0</v>
      </c>
    </row>
    <row r="44" spans="1:17" s="4" customFormat="1" ht="15" thickBot="1" x14ac:dyDescent="0.35">
      <c r="B44" s="70" t="s">
        <v>72</v>
      </c>
      <c r="C44" s="71">
        <f>SUBTOTAL(109,Tabla12[Gener])</f>
        <v>1230010</v>
      </c>
      <c r="D44" s="72">
        <f>SUBTOTAL(109,Tabla12[Febrer])</f>
        <v>1109880</v>
      </c>
      <c r="E44" s="72">
        <f>SUBTOTAL(109,Tabla12[Març])</f>
        <v>1208180</v>
      </c>
      <c r="F44" s="72">
        <f>SUBTOTAL(109,Tabla12[Abril])</f>
        <v>1305440</v>
      </c>
      <c r="G44" s="72">
        <f>SUBTOTAL(109,Tabla12[Maig])</f>
        <v>1656680</v>
      </c>
      <c r="H44" s="72">
        <f>SUBTOTAL(109,Tabla12[Juny])</f>
        <v>1749380</v>
      </c>
      <c r="I44" s="72">
        <f>SUBTOTAL(109,Tabla12[Juliol])</f>
        <v>1796260</v>
      </c>
      <c r="J44" s="72">
        <f>SUBTOTAL(109,Tabla12[Agost])</f>
        <v>1606220</v>
      </c>
      <c r="K44" s="72">
        <f>SUBTOTAL(109,Tabla12[Setembre])</f>
        <v>1601260</v>
      </c>
      <c r="L44" s="72">
        <f>SUBTOTAL(109,Tabla12[Octubre])</f>
        <v>1563480</v>
      </c>
      <c r="M44" s="72">
        <f>SUBTOTAL(109,Tabla12[Novembre])</f>
        <v>1480060</v>
      </c>
      <c r="N44" s="269">
        <f>SUBTOTAL(109,Tabla12[Desembre])</f>
        <v>1485300</v>
      </c>
      <c r="O44" s="272">
        <f>SUM(C44:N44)</f>
        <v>17792150</v>
      </c>
      <c r="P44" s="3"/>
      <c r="Q44" s="199"/>
    </row>
    <row r="45" spans="1:17" ht="15" thickBot="1" x14ac:dyDescent="0.35">
      <c r="B45" s="66" t="s">
        <v>67</v>
      </c>
      <c r="C45" s="67">
        <v>1177580</v>
      </c>
      <c r="D45" s="68">
        <v>1072600</v>
      </c>
      <c r="E45" s="68">
        <v>1227020</v>
      </c>
      <c r="F45" s="68">
        <v>1148640</v>
      </c>
      <c r="G45" s="68">
        <v>1283280</v>
      </c>
      <c r="H45" s="68">
        <v>1265250</v>
      </c>
      <c r="I45" s="68">
        <v>1291600</v>
      </c>
      <c r="J45" s="68">
        <v>1188620</v>
      </c>
      <c r="K45" s="68">
        <v>1185320</v>
      </c>
      <c r="L45" s="68">
        <v>1189380</v>
      </c>
      <c r="M45" s="68">
        <v>1139720</v>
      </c>
      <c r="N45" s="270">
        <v>1140420</v>
      </c>
      <c r="O45" s="69">
        <f>SUM(C45:N45)</f>
        <v>14309430</v>
      </c>
      <c r="P45" s="18"/>
    </row>
    <row r="46" spans="1:17" ht="15" thickBot="1" x14ac:dyDescent="0.35">
      <c r="B46" s="79" t="s">
        <v>58</v>
      </c>
      <c r="C46" s="302">
        <f t="shared" ref="C46:O46" si="0">(C44/C45)-1</f>
        <v>4.4523514325990554E-2</v>
      </c>
      <c r="D46" s="303">
        <f t="shared" si="0"/>
        <v>3.4756666045123952E-2</v>
      </c>
      <c r="E46" s="303">
        <f t="shared" si="0"/>
        <v>-1.5354272953986059E-2</v>
      </c>
      <c r="F46" s="303">
        <f t="shared" si="0"/>
        <v>0.13650926312856937</v>
      </c>
      <c r="G46" s="303">
        <f t="shared" si="0"/>
        <v>0.29097313135091318</v>
      </c>
      <c r="H46" s="303">
        <f t="shared" si="0"/>
        <v>0.38263584271883033</v>
      </c>
      <c r="I46" s="303">
        <f t="shared" si="0"/>
        <v>0.39072468256426141</v>
      </c>
      <c r="J46" s="303">
        <f t="shared" si="0"/>
        <v>0.35133179653716073</v>
      </c>
      <c r="K46" s="303">
        <f t="shared" si="0"/>
        <v>0.35090945904903315</v>
      </c>
      <c r="L46" s="303">
        <f t="shared" si="0"/>
        <v>0.31453362255965289</v>
      </c>
      <c r="M46" s="303">
        <f t="shared" si="0"/>
        <v>0.29861720422559923</v>
      </c>
      <c r="N46" s="303">
        <f t="shared" si="0"/>
        <v>0.30241489977376745</v>
      </c>
      <c r="O46" s="304">
        <f t="shared" si="0"/>
        <v>0.24338635431320466</v>
      </c>
    </row>
    <row r="47" spans="1:17" ht="15" thickBot="1" x14ac:dyDescent="0.35">
      <c r="B47" s="243" t="s">
        <v>79</v>
      </c>
      <c r="C47" s="213">
        <v>200</v>
      </c>
      <c r="D47" s="214">
        <v>140</v>
      </c>
      <c r="E47" s="214">
        <v>920</v>
      </c>
      <c r="F47" s="214"/>
      <c r="G47" s="214"/>
      <c r="H47" s="214"/>
      <c r="I47" s="214"/>
      <c r="J47" s="214"/>
      <c r="K47" s="214"/>
      <c r="L47" s="214"/>
      <c r="M47" s="214"/>
      <c r="N47" s="214"/>
      <c r="O47" s="244">
        <f>SUM(C47:N47)</f>
        <v>1260</v>
      </c>
    </row>
    <row r="48" spans="1:17" x14ac:dyDescent="0.3">
      <c r="B48" s="16" t="s">
        <v>70</v>
      </c>
    </row>
    <row r="55" spans="16:16" x14ac:dyDescent="0.3">
      <c r="P55" s="23"/>
    </row>
  </sheetData>
  <sheetProtection sheet="1" objects="1" scenarios="1"/>
  <pageMargins left="0.19685039370078741" right="0.23622047244094491" top="0.52" bottom="0.2" header="0.19685039370078741" footer="0.16"/>
  <pageSetup paperSize="9" scale="77" orientation="landscape" copies="5" r:id="rId1"/>
  <headerFooter>
    <oddHeader>&amp;L&amp;"Calibri,Normal"&amp;G&amp;C&amp;F&amp;R&amp;"Calibri,Normal"&amp;G</oddHeader>
    <oddFooter>&amp;L&amp;"Calibri,Normal"&amp;D&amp;C&amp;A&amp;R&amp;"Calibri,Normal"&amp;P de &amp;N</oddFooter>
  </headerFooter>
  <ignoredErrors>
    <ignoredError sqref="O46" formula="1"/>
  </ignoredErrors>
  <drawing r:id="rId2"/>
  <legacyDrawingHF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1"/>
  <sheetViews>
    <sheetView topLeftCell="A33" zoomScale="90" zoomScaleNormal="90" workbookViewId="0">
      <selection activeCell="Q54" sqref="Q54"/>
    </sheetView>
  </sheetViews>
  <sheetFormatPr baseColWidth="10" defaultRowHeight="14.4" x14ac:dyDescent="0.3"/>
  <cols>
    <col min="1" max="1" width="5.33203125" customWidth="1"/>
    <col min="2" max="2" width="32.6640625" customWidth="1"/>
    <col min="3" max="14" width="11.6640625" style="56" customWidth="1"/>
    <col min="15" max="15" width="11.6640625" style="57" customWidth="1"/>
    <col min="16" max="1023" width="17" customWidth="1"/>
  </cols>
  <sheetData>
    <row r="1" spans="1:19" ht="15.6" x14ac:dyDescent="0.3">
      <c r="B1" s="54" t="s">
        <v>77</v>
      </c>
      <c r="C1"/>
      <c r="D1"/>
      <c r="E1"/>
      <c r="F1"/>
      <c r="G1"/>
      <c r="H1"/>
      <c r="I1"/>
      <c r="J1"/>
      <c r="K1"/>
      <c r="L1"/>
      <c r="M1"/>
      <c r="N1" s="266"/>
      <c r="O1" s="55"/>
    </row>
    <row r="2" spans="1:19" ht="15" thickBot="1" x14ac:dyDescent="0.35">
      <c r="C2"/>
      <c r="D2"/>
      <c r="E2"/>
      <c r="F2"/>
      <c r="G2"/>
      <c r="H2"/>
      <c r="I2"/>
      <c r="J2"/>
      <c r="K2"/>
      <c r="L2"/>
      <c r="M2"/>
      <c r="N2" s="266"/>
      <c r="O2" s="55"/>
    </row>
    <row r="3" spans="1:19" ht="15" thickBot="1" x14ac:dyDescent="0.35">
      <c r="A3" s="110" t="s">
        <v>59</v>
      </c>
      <c r="B3" s="111" t="s">
        <v>57</v>
      </c>
      <c r="C3" s="112" t="s">
        <v>26</v>
      </c>
      <c r="D3" s="108" t="s">
        <v>27</v>
      </c>
      <c r="E3" s="108" t="s">
        <v>28</v>
      </c>
      <c r="F3" s="108" t="s">
        <v>29</v>
      </c>
      <c r="G3" s="108" t="s">
        <v>30</v>
      </c>
      <c r="H3" s="108" t="s">
        <v>31</v>
      </c>
      <c r="I3" s="108" t="s">
        <v>32</v>
      </c>
      <c r="J3" s="108" t="s">
        <v>33</v>
      </c>
      <c r="K3" s="108" t="s">
        <v>34</v>
      </c>
      <c r="L3" s="108" t="s">
        <v>35</v>
      </c>
      <c r="M3" s="108" t="s">
        <v>36</v>
      </c>
      <c r="N3" s="109" t="s">
        <v>37</v>
      </c>
      <c r="O3" s="110" t="s">
        <v>38</v>
      </c>
    </row>
    <row r="4" spans="1:19" x14ac:dyDescent="0.3">
      <c r="A4" s="152">
        <v>1</v>
      </c>
      <c r="B4" s="155" t="s">
        <v>39</v>
      </c>
      <c r="C4" s="158">
        <v>29680</v>
      </c>
      <c r="D4" s="146">
        <v>22580</v>
      </c>
      <c r="E4" s="146">
        <v>24440</v>
      </c>
      <c r="F4" s="305">
        <v>40940</v>
      </c>
      <c r="G4" s="147">
        <v>40920</v>
      </c>
      <c r="H4" s="147">
        <v>39720</v>
      </c>
      <c r="I4" s="147">
        <v>44820</v>
      </c>
      <c r="J4" s="147">
        <v>26300</v>
      </c>
      <c r="K4" s="147">
        <v>46040</v>
      </c>
      <c r="L4" s="147">
        <v>47740</v>
      </c>
      <c r="M4" s="147">
        <v>39620</v>
      </c>
      <c r="N4" s="56">
        <v>45660</v>
      </c>
      <c r="O4" s="163">
        <f>SUM(Tabla911[[#This Row],[Gener]:[Desembre]])</f>
        <v>448460</v>
      </c>
      <c r="R4" s="228"/>
      <c r="S4" s="229"/>
    </row>
    <row r="5" spans="1:19" x14ac:dyDescent="0.3">
      <c r="A5" s="153">
        <v>2</v>
      </c>
      <c r="B5" s="156" t="s">
        <v>0</v>
      </c>
      <c r="C5" s="159"/>
      <c r="D5" s="148"/>
      <c r="E5" s="148"/>
      <c r="F5" s="306"/>
      <c r="G5" s="149"/>
      <c r="H5" s="149"/>
      <c r="I5" s="149"/>
      <c r="J5" s="149"/>
      <c r="K5" s="149"/>
      <c r="L5" s="149"/>
      <c r="M5" s="149"/>
      <c r="N5" s="160"/>
      <c r="O5" s="164"/>
      <c r="R5" s="228"/>
      <c r="S5" s="229"/>
    </row>
    <row r="6" spans="1:19" x14ac:dyDescent="0.3">
      <c r="A6" s="153">
        <v>3</v>
      </c>
      <c r="B6" s="156" t="s">
        <v>1</v>
      </c>
      <c r="C6" s="159"/>
      <c r="D6" s="148"/>
      <c r="E6" s="148"/>
      <c r="F6" s="306"/>
      <c r="G6" s="149"/>
      <c r="H6" s="149"/>
      <c r="I6" s="149"/>
      <c r="J6" s="149"/>
      <c r="K6" s="149"/>
      <c r="L6" s="149"/>
      <c r="M6" s="149"/>
      <c r="N6" s="160"/>
      <c r="O6" s="164"/>
      <c r="R6" s="228"/>
      <c r="S6" s="229"/>
    </row>
    <row r="7" spans="1:19" x14ac:dyDescent="0.3">
      <c r="A7" s="153">
        <v>4</v>
      </c>
      <c r="B7" s="156" t="s">
        <v>2</v>
      </c>
      <c r="C7" s="159"/>
      <c r="D7" s="148"/>
      <c r="E7" s="148"/>
      <c r="F7" s="306"/>
      <c r="G7" s="149"/>
      <c r="H7" s="149"/>
      <c r="I7" s="149"/>
      <c r="J7" s="149"/>
      <c r="K7" s="149"/>
      <c r="L7" s="149"/>
      <c r="M7" s="149"/>
      <c r="N7" s="160"/>
      <c r="O7" s="164"/>
    </row>
    <row r="8" spans="1:19" x14ac:dyDescent="0.3">
      <c r="A8" s="153">
        <v>5</v>
      </c>
      <c r="B8" s="156" t="s">
        <v>3</v>
      </c>
      <c r="C8" s="159">
        <v>4740</v>
      </c>
      <c r="D8" s="148">
        <v>3400</v>
      </c>
      <c r="E8" s="148">
        <v>3520</v>
      </c>
      <c r="F8" s="306">
        <v>2320</v>
      </c>
      <c r="G8" s="149">
        <v>3920</v>
      </c>
      <c r="H8" s="149">
        <v>2320</v>
      </c>
      <c r="I8" s="149">
        <v>5740</v>
      </c>
      <c r="J8" s="149">
        <v>1260</v>
      </c>
      <c r="K8" s="149">
        <v>4040</v>
      </c>
      <c r="L8" s="149">
        <v>6080</v>
      </c>
      <c r="M8" s="149">
        <v>4100</v>
      </c>
      <c r="N8" s="56">
        <v>4540</v>
      </c>
      <c r="O8" s="164">
        <f>SUM(Tabla911[[#This Row],[Gener]:[Desembre]])</f>
        <v>45980</v>
      </c>
    </row>
    <row r="9" spans="1:19" x14ac:dyDescent="0.3">
      <c r="A9" s="153">
        <v>6</v>
      </c>
      <c r="B9" s="156" t="s">
        <v>4</v>
      </c>
      <c r="C9" s="159">
        <v>10040</v>
      </c>
      <c r="D9" s="148">
        <v>6780</v>
      </c>
      <c r="E9" s="148">
        <v>8100</v>
      </c>
      <c r="F9" s="306">
        <v>15140</v>
      </c>
      <c r="G9" s="149">
        <v>10300</v>
      </c>
      <c r="H9" s="149">
        <v>11000</v>
      </c>
      <c r="I9" s="149">
        <v>15160</v>
      </c>
      <c r="J9" s="149">
        <v>8680</v>
      </c>
      <c r="K9" s="149">
        <v>16380</v>
      </c>
      <c r="L9" s="149">
        <v>7000</v>
      </c>
      <c r="M9" s="149">
        <v>10460</v>
      </c>
      <c r="N9" s="56">
        <v>13780</v>
      </c>
      <c r="O9" s="164">
        <f>SUM(Tabla911[[#This Row],[Gener]:[Desembre]])</f>
        <v>132820</v>
      </c>
    </row>
    <row r="10" spans="1:19" x14ac:dyDescent="0.3">
      <c r="A10" s="153">
        <v>8</v>
      </c>
      <c r="B10" s="156" t="s">
        <v>7</v>
      </c>
      <c r="C10" s="159"/>
      <c r="D10" s="148"/>
      <c r="E10" s="148"/>
      <c r="F10" s="306"/>
      <c r="G10" s="149"/>
      <c r="H10" s="149"/>
      <c r="I10" s="149"/>
      <c r="J10" s="149"/>
      <c r="K10" s="149"/>
      <c r="L10" s="149"/>
      <c r="M10" s="149"/>
      <c r="N10" s="160"/>
      <c r="O10" s="164"/>
    </row>
    <row r="11" spans="1:19" x14ac:dyDescent="0.3">
      <c r="A11" s="153">
        <v>9</v>
      </c>
      <c r="B11" s="156" t="s">
        <v>40</v>
      </c>
      <c r="C11" s="159"/>
      <c r="D11" s="148"/>
      <c r="E11" s="148"/>
      <c r="F11" s="306"/>
      <c r="G11" s="149"/>
      <c r="H11" s="149"/>
      <c r="I11" s="149"/>
      <c r="J11" s="149"/>
      <c r="K11" s="149"/>
      <c r="L11" s="149"/>
      <c r="M11" s="149"/>
      <c r="N11" s="160"/>
      <c r="O11" s="164"/>
    </row>
    <row r="12" spans="1:19" x14ac:dyDescent="0.3">
      <c r="A12" s="153">
        <v>10</v>
      </c>
      <c r="B12" s="156" t="s">
        <v>41</v>
      </c>
      <c r="C12" s="159"/>
      <c r="D12" s="148"/>
      <c r="E12" s="148"/>
      <c r="F12" s="306"/>
      <c r="G12" s="149"/>
      <c r="H12" s="149"/>
      <c r="I12" s="149"/>
      <c r="J12" s="149"/>
      <c r="K12" s="149"/>
      <c r="L12" s="149"/>
      <c r="M12" s="149"/>
      <c r="N12" s="160"/>
      <c r="O12" s="164"/>
    </row>
    <row r="13" spans="1:19" x14ac:dyDescent="0.3">
      <c r="A13" s="153">
        <v>11</v>
      </c>
      <c r="B13" s="156" t="s">
        <v>9</v>
      </c>
      <c r="C13" s="159"/>
      <c r="D13" s="148"/>
      <c r="E13" s="148"/>
      <c r="F13" s="306"/>
      <c r="G13" s="149"/>
      <c r="H13" s="149"/>
      <c r="I13" s="149"/>
      <c r="J13" s="149"/>
      <c r="K13" s="149"/>
      <c r="L13" s="149"/>
      <c r="M13" s="149"/>
      <c r="N13" s="160"/>
      <c r="O13" s="164"/>
    </row>
    <row r="14" spans="1:19" x14ac:dyDescent="0.3">
      <c r="A14" s="153">
        <v>12</v>
      </c>
      <c r="B14" s="156" t="s">
        <v>10</v>
      </c>
      <c r="C14" s="159"/>
      <c r="D14" s="148"/>
      <c r="E14" s="148"/>
      <c r="F14" s="306"/>
      <c r="G14" s="149"/>
      <c r="H14" s="149"/>
      <c r="I14" s="149"/>
      <c r="J14" s="149"/>
      <c r="K14" s="149"/>
      <c r="L14" s="149"/>
      <c r="M14" s="149"/>
      <c r="N14" s="160"/>
      <c r="O14" s="164"/>
    </row>
    <row r="15" spans="1:19" x14ac:dyDescent="0.3">
      <c r="A15" s="153">
        <v>13</v>
      </c>
      <c r="B15" s="156" t="s">
        <v>42</v>
      </c>
      <c r="C15" s="159"/>
      <c r="D15" s="148"/>
      <c r="E15" s="148"/>
      <c r="F15" s="306"/>
      <c r="G15" s="149"/>
      <c r="H15" s="149"/>
      <c r="I15" s="149"/>
      <c r="J15" s="149"/>
      <c r="K15" s="149"/>
      <c r="L15" s="149"/>
      <c r="M15" s="149"/>
      <c r="N15" s="160"/>
      <c r="O15" s="164"/>
    </row>
    <row r="16" spans="1:19" x14ac:dyDescent="0.3">
      <c r="A16" s="153">
        <v>14</v>
      </c>
      <c r="B16" s="156" t="s">
        <v>11</v>
      </c>
      <c r="C16" s="159"/>
      <c r="D16" s="148"/>
      <c r="E16" s="148"/>
      <c r="F16" s="306"/>
      <c r="G16" s="149"/>
      <c r="H16" s="149"/>
      <c r="I16" s="149"/>
      <c r="J16" s="149"/>
      <c r="K16" s="149"/>
      <c r="L16" s="149"/>
      <c r="M16" s="149"/>
      <c r="N16" s="160"/>
      <c r="O16" s="164"/>
    </row>
    <row r="17" spans="1:15" x14ac:dyDescent="0.3">
      <c r="A17" s="153">
        <v>15</v>
      </c>
      <c r="B17" s="156" t="s">
        <v>12</v>
      </c>
      <c r="C17" s="159"/>
      <c r="D17" s="148"/>
      <c r="E17" s="148"/>
      <c r="F17" s="306"/>
      <c r="G17" s="149"/>
      <c r="H17" s="149"/>
      <c r="I17" s="149"/>
      <c r="J17" s="149"/>
      <c r="K17" s="149"/>
      <c r="L17" s="149"/>
      <c r="M17" s="149"/>
      <c r="N17" s="160"/>
      <c r="O17" s="164"/>
    </row>
    <row r="18" spans="1:15" x14ac:dyDescent="0.3">
      <c r="A18" s="153">
        <v>16</v>
      </c>
      <c r="B18" s="156" t="s">
        <v>13</v>
      </c>
      <c r="C18" s="159"/>
      <c r="D18" s="148"/>
      <c r="E18" s="148"/>
      <c r="F18" s="306"/>
      <c r="G18" s="149"/>
      <c r="H18" s="149"/>
      <c r="I18" s="149"/>
      <c r="J18" s="149"/>
      <c r="K18" s="149"/>
      <c r="L18" s="149"/>
      <c r="M18" s="149"/>
      <c r="N18" s="160"/>
      <c r="O18" s="164"/>
    </row>
    <row r="19" spans="1:15" x14ac:dyDescent="0.3">
      <c r="A19" s="153">
        <v>17</v>
      </c>
      <c r="B19" s="156" t="s">
        <v>14</v>
      </c>
      <c r="C19" s="159"/>
      <c r="D19" s="148"/>
      <c r="E19" s="148"/>
      <c r="F19" s="306"/>
      <c r="G19" s="149"/>
      <c r="H19" s="149"/>
      <c r="I19" s="149"/>
      <c r="J19" s="149"/>
      <c r="K19" s="149"/>
      <c r="L19" s="149"/>
      <c r="M19" s="149"/>
      <c r="N19" s="160"/>
      <c r="O19" s="164"/>
    </row>
    <row r="20" spans="1:15" x14ac:dyDescent="0.3">
      <c r="A20" s="153">
        <v>18</v>
      </c>
      <c r="B20" s="156" t="s">
        <v>15</v>
      </c>
      <c r="C20" s="159"/>
      <c r="D20" s="148"/>
      <c r="E20" s="148"/>
      <c r="F20" s="306"/>
      <c r="G20" s="149"/>
      <c r="H20" s="149"/>
      <c r="I20" s="149"/>
      <c r="J20" s="149"/>
      <c r="K20" s="149"/>
      <c r="L20" s="149"/>
      <c r="M20" s="149"/>
      <c r="N20" s="160"/>
      <c r="O20" s="164"/>
    </row>
    <row r="21" spans="1:15" x14ac:dyDescent="0.3">
      <c r="A21" s="153">
        <v>19</v>
      </c>
      <c r="B21" s="156" t="s">
        <v>16</v>
      </c>
      <c r="C21" s="159"/>
      <c r="D21" s="148"/>
      <c r="E21" s="148"/>
      <c r="F21" s="306"/>
      <c r="G21" s="149"/>
      <c r="H21" s="149"/>
      <c r="I21" s="149"/>
      <c r="J21" s="149"/>
      <c r="K21" s="149"/>
      <c r="L21" s="149"/>
      <c r="M21" s="149"/>
      <c r="N21" s="160"/>
      <c r="O21" s="164"/>
    </row>
    <row r="22" spans="1:15" x14ac:dyDescent="0.3">
      <c r="A22" s="153">
        <v>20</v>
      </c>
      <c r="B22" s="156" t="s">
        <v>17</v>
      </c>
      <c r="C22" s="159"/>
      <c r="D22" s="148"/>
      <c r="E22" s="148"/>
      <c r="F22" s="306"/>
      <c r="G22" s="149"/>
      <c r="H22" s="149"/>
      <c r="I22" s="149"/>
      <c r="J22" s="149"/>
      <c r="K22" s="149"/>
      <c r="L22" s="149"/>
      <c r="M22" s="149"/>
      <c r="N22" s="160"/>
      <c r="O22" s="164"/>
    </row>
    <row r="23" spans="1:15" x14ac:dyDescent="0.3">
      <c r="A23" s="153">
        <v>21</v>
      </c>
      <c r="B23" s="156" t="s">
        <v>18</v>
      </c>
      <c r="C23" s="159"/>
      <c r="D23" s="148"/>
      <c r="E23" s="148"/>
      <c r="F23" s="306"/>
      <c r="G23" s="149"/>
      <c r="H23" s="149"/>
      <c r="I23" s="149"/>
      <c r="J23" s="149"/>
      <c r="K23" s="149"/>
      <c r="L23" s="149"/>
      <c r="M23" s="149"/>
      <c r="N23" s="160"/>
      <c r="O23" s="164"/>
    </row>
    <row r="24" spans="1:15" x14ac:dyDescent="0.3">
      <c r="A24" s="153">
        <v>22</v>
      </c>
      <c r="B24" s="156" t="s">
        <v>19</v>
      </c>
      <c r="C24" s="159"/>
      <c r="D24" s="148"/>
      <c r="E24" s="148"/>
      <c r="F24" s="306"/>
      <c r="G24" s="149"/>
      <c r="H24" s="149"/>
      <c r="I24" s="149"/>
      <c r="J24" s="149"/>
      <c r="K24" s="149"/>
      <c r="L24" s="149"/>
      <c r="M24" s="149"/>
      <c r="N24" s="160"/>
      <c r="O24" s="164"/>
    </row>
    <row r="25" spans="1:15" x14ac:dyDescent="0.3">
      <c r="A25" s="153">
        <v>23</v>
      </c>
      <c r="B25" s="156" t="s">
        <v>43</v>
      </c>
      <c r="C25" s="159"/>
      <c r="D25" s="148"/>
      <c r="E25" s="148"/>
      <c r="F25" s="306"/>
      <c r="G25" s="149"/>
      <c r="H25" s="149"/>
      <c r="I25" s="149"/>
      <c r="J25" s="149"/>
      <c r="K25" s="149"/>
      <c r="L25" s="149"/>
      <c r="M25" s="149"/>
      <c r="N25" s="160"/>
      <c r="O25" s="164"/>
    </row>
    <row r="26" spans="1:15" x14ac:dyDescent="0.3">
      <c r="A26" s="153">
        <v>24</v>
      </c>
      <c r="B26" s="156" t="s">
        <v>44</v>
      </c>
      <c r="C26" s="159"/>
      <c r="D26" s="148"/>
      <c r="E26" s="148"/>
      <c r="F26" s="306"/>
      <c r="G26" s="149"/>
      <c r="H26" s="149"/>
      <c r="I26" s="149"/>
      <c r="J26" s="149"/>
      <c r="K26" s="149"/>
      <c r="L26" s="149"/>
      <c r="M26" s="149"/>
      <c r="N26" s="160"/>
      <c r="O26" s="164"/>
    </row>
    <row r="27" spans="1:15" x14ac:dyDescent="0.3">
      <c r="A27" s="153">
        <v>25</v>
      </c>
      <c r="B27" s="156" t="s">
        <v>20</v>
      </c>
      <c r="C27" s="159"/>
      <c r="D27" s="148"/>
      <c r="E27" s="148"/>
      <c r="F27" s="306"/>
      <c r="G27" s="149"/>
      <c r="H27" s="149"/>
      <c r="I27" s="149"/>
      <c r="J27" s="149"/>
      <c r="K27" s="149"/>
      <c r="L27" s="149"/>
      <c r="M27" s="149"/>
      <c r="N27" s="160"/>
      <c r="O27" s="164"/>
    </row>
    <row r="28" spans="1:15" x14ac:dyDescent="0.3">
      <c r="A28" s="153">
        <v>26</v>
      </c>
      <c r="B28" s="156" t="s">
        <v>45</v>
      </c>
      <c r="C28" s="159"/>
      <c r="D28" s="148"/>
      <c r="E28" s="148"/>
      <c r="F28" s="306"/>
      <c r="G28" s="149"/>
      <c r="H28" s="149"/>
      <c r="I28" s="149"/>
      <c r="J28" s="149"/>
      <c r="K28" s="149"/>
      <c r="L28" s="149"/>
      <c r="M28" s="149"/>
      <c r="N28" s="160"/>
      <c r="O28" s="164"/>
    </row>
    <row r="29" spans="1:15" x14ac:dyDescent="0.3">
      <c r="A29" s="153">
        <v>27</v>
      </c>
      <c r="B29" s="156" t="s">
        <v>46</v>
      </c>
      <c r="C29" s="159"/>
      <c r="D29" s="148"/>
      <c r="E29" s="148"/>
      <c r="F29" s="306"/>
      <c r="G29" s="149"/>
      <c r="H29" s="149"/>
      <c r="I29" s="149"/>
      <c r="J29" s="149"/>
      <c r="K29" s="149"/>
      <c r="L29" s="149"/>
      <c r="M29" s="149"/>
      <c r="N29" s="160"/>
      <c r="O29" s="164"/>
    </row>
    <row r="30" spans="1:15" x14ac:dyDescent="0.3">
      <c r="A30" s="153">
        <v>28</v>
      </c>
      <c r="B30" s="156" t="s">
        <v>47</v>
      </c>
      <c r="C30" s="159">
        <v>8940</v>
      </c>
      <c r="D30" s="148">
        <v>12760</v>
      </c>
      <c r="E30" s="148">
        <v>7870</v>
      </c>
      <c r="F30" s="306">
        <v>15700</v>
      </c>
      <c r="G30" s="149">
        <v>19820</v>
      </c>
      <c r="H30" s="149">
        <v>11560</v>
      </c>
      <c r="I30" s="149">
        <v>15240</v>
      </c>
      <c r="J30" s="149">
        <v>10180</v>
      </c>
      <c r="K30" s="149">
        <v>13400</v>
      </c>
      <c r="L30" s="149">
        <v>13900</v>
      </c>
      <c r="M30" s="149">
        <v>10840</v>
      </c>
      <c r="N30" s="56">
        <v>10640</v>
      </c>
      <c r="O30" s="164">
        <f>SUM(Tabla911[[#This Row],[Gener]:[Desembre]])</f>
        <v>150850</v>
      </c>
    </row>
    <row r="31" spans="1:15" x14ac:dyDescent="0.3">
      <c r="A31" s="153">
        <v>29</v>
      </c>
      <c r="B31" s="156" t="s">
        <v>48</v>
      </c>
      <c r="C31" s="159"/>
      <c r="D31" s="148"/>
      <c r="E31" s="148"/>
      <c r="F31" s="306"/>
      <c r="G31" s="149"/>
      <c r="H31" s="149"/>
      <c r="I31" s="149">
        <v>220</v>
      </c>
      <c r="J31" s="149">
        <v>4340</v>
      </c>
      <c r="K31" s="149">
        <v>4220</v>
      </c>
      <c r="L31" s="149">
        <v>8780</v>
      </c>
      <c r="M31" s="149">
        <v>5300</v>
      </c>
      <c r="N31" s="160">
        <v>6240</v>
      </c>
      <c r="O31" s="164">
        <f>SUM(Tabla911[[#This Row],[Gener]:[Desembre]])</f>
        <v>29100</v>
      </c>
    </row>
    <row r="32" spans="1:15" x14ac:dyDescent="0.3">
      <c r="A32" s="153">
        <v>30</v>
      </c>
      <c r="B32" s="156" t="s">
        <v>50</v>
      </c>
      <c r="C32" s="159">
        <v>7360</v>
      </c>
      <c r="D32" s="148">
        <v>9800</v>
      </c>
      <c r="E32" s="148">
        <v>13460</v>
      </c>
      <c r="F32" s="306">
        <v>13160</v>
      </c>
      <c r="G32" s="149">
        <v>13380</v>
      </c>
      <c r="H32" s="149">
        <v>18780</v>
      </c>
      <c r="I32" s="149">
        <v>11980</v>
      </c>
      <c r="J32" s="149">
        <v>14100</v>
      </c>
      <c r="K32" s="149">
        <v>11320</v>
      </c>
      <c r="L32" s="149">
        <v>14160</v>
      </c>
      <c r="M32" s="149">
        <v>16780</v>
      </c>
      <c r="N32" s="56">
        <v>14600</v>
      </c>
      <c r="O32" s="164">
        <f>SUM(Tabla911[[#This Row],[Gener]:[Desembre]])</f>
        <v>158880</v>
      </c>
    </row>
    <row r="33" spans="1:15" x14ac:dyDescent="0.3">
      <c r="A33" s="153">
        <v>31</v>
      </c>
      <c r="B33" s="156" t="s">
        <v>51</v>
      </c>
      <c r="C33" s="159"/>
      <c r="D33" s="148"/>
      <c r="E33" s="148"/>
      <c r="F33" s="306"/>
      <c r="G33" s="149"/>
      <c r="H33" s="149"/>
      <c r="I33" s="149"/>
      <c r="J33" s="149"/>
      <c r="K33" s="149"/>
      <c r="L33" s="149"/>
      <c r="M33" s="149"/>
      <c r="N33" s="160"/>
      <c r="O33" s="164"/>
    </row>
    <row r="34" spans="1:15" x14ac:dyDescent="0.3">
      <c r="A34" s="153">
        <v>32</v>
      </c>
      <c r="B34" s="156" t="s">
        <v>52</v>
      </c>
      <c r="C34" s="159"/>
      <c r="D34" s="148"/>
      <c r="E34" s="148"/>
      <c r="F34" s="306"/>
      <c r="G34" s="149"/>
      <c r="H34" s="149">
        <v>5460</v>
      </c>
      <c r="I34" s="149">
        <v>8800</v>
      </c>
      <c r="J34" s="149">
        <v>7920</v>
      </c>
      <c r="K34" s="149">
        <v>10120</v>
      </c>
      <c r="L34" s="149">
        <v>11140</v>
      </c>
      <c r="M34" s="149">
        <v>12760</v>
      </c>
      <c r="N34" s="160">
        <v>13000</v>
      </c>
      <c r="O34" s="164">
        <f>SUM(Tabla911[[#This Row],[Gener]:[Desembre]])</f>
        <v>69200</v>
      </c>
    </row>
    <row r="35" spans="1:15" x14ac:dyDescent="0.3">
      <c r="A35" s="153">
        <v>33</v>
      </c>
      <c r="B35" s="156" t="s">
        <v>21</v>
      </c>
      <c r="C35" s="159"/>
      <c r="D35" s="148"/>
      <c r="E35" s="148"/>
      <c r="F35" s="306"/>
      <c r="G35" s="149"/>
      <c r="H35" s="149"/>
      <c r="I35" s="186"/>
      <c r="J35" s="186"/>
      <c r="K35" s="149"/>
      <c r="L35" s="149"/>
      <c r="M35" s="149"/>
      <c r="N35" s="160"/>
      <c r="O35" s="164"/>
    </row>
    <row r="36" spans="1:15" x14ac:dyDescent="0.3">
      <c r="A36" s="153">
        <v>34</v>
      </c>
      <c r="B36" s="156" t="s">
        <v>22</v>
      </c>
      <c r="C36" s="159"/>
      <c r="D36" s="148"/>
      <c r="E36" s="148"/>
      <c r="F36" s="306"/>
      <c r="G36" s="149"/>
      <c r="H36" s="149"/>
      <c r="I36" s="149"/>
      <c r="J36" s="149"/>
      <c r="K36" s="149">
        <v>1640</v>
      </c>
      <c r="L36" s="149">
        <v>1480</v>
      </c>
      <c r="M36" s="149">
        <v>2380</v>
      </c>
      <c r="N36" s="160">
        <v>1790</v>
      </c>
      <c r="O36" s="164">
        <f>SUM(Tabla911[[#This Row],[Gener]:[Desembre]])</f>
        <v>7290</v>
      </c>
    </row>
    <row r="37" spans="1:15" x14ac:dyDescent="0.3">
      <c r="A37" s="153">
        <v>35</v>
      </c>
      <c r="B37" s="156" t="s">
        <v>23</v>
      </c>
      <c r="C37" s="159"/>
      <c r="D37" s="148"/>
      <c r="E37" s="148"/>
      <c r="F37" s="306"/>
      <c r="G37" s="149"/>
      <c r="H37" s="149"/>
      <c r="I37" s="149"/>
      <c r="J37" s="149"/>
      <c r="K37" s="149"/>
      <c r="L37" s="149"/>
      <c r="M37" s="149"/>
      <c r="N37" s="160"/>
      <c r="O37" s="164"/>
    </row>
    <row r="38" spans="1:15" x14ac:dyDescent="0.3">
      <c r="A38" s="153">
        <v>36</v>
      </c>
      <c r="B38" s="156" t="s">
        <v>24</v>
      </c>
      <c r="C38" s="159"/>
      <c r="D38" s="148"/>
      <c r="E38" s="148"/>
      <c r="F38" s="306"/>
      <c r="G38" s="149"/>
      <c r="H38" s="149"/>
      <c r="I38" s="149"/>
      <c r="J38" s="149"/>
      <c r="K38" s="149"/>
      <c r="L38" s="149"/>
      <c r="M38" s="149"/>
      <c r="N38" s="160"/>
      <c r="O38" s="164"/>
    </row>
    <row r="39" spans="1:15" x14ac:dyDescent="0.3">
      <c r="A39" s="153">
        <v>37</v>
      </c>
      <c r="B39" s="156" t="s">
        <v>25</v>
      </c>
      <c r="C39" s="159">
        <v>2200</v>
      </c>
      <c r="D39" s="148">
        <v>3440</v>
      </c>
      <c r="E39" s="148">
        <v>2580</v>
      </c>
      <c r="F39" s="306">
        <v>4220</v>
      </c>
      <c r="G39" s="149">
        <v>7260</v>
      </c>
      <c r="H39" s="149">
        <v>8280</v>
      </c>
      <c r="I39" s="149">
        <v>5120</v>
      </c>
      <c r="J39" s="149">
        <v>5200</v>
      </c>
      <c r="K39" s="149">
        <v>7100</v>
      </c>
      <c r="L39" s="149">
        <v>4180</v>
      </c>
      <c r="M39" s="149">
        <v>7200</v>
      </c>
      <c r="N39" s="56">
        <v>6360</v>
      </c>
      <c r="O39" s="164">
        <f>SUM(Tabla911[[#This Row],[Gener]:[Desembre]])</f>
        <v>63140</v>
      </c>
    </row>
    <row r="40" spans="1:15" x14ac:dyDescent="0.3">
      <c r="A40" s="153">
        <v>38</v>
      </c>
      <c r="B40" s="156" t="s">
        <v>5</v>
      </c>
      <c r="C40" s="159"/>
      <c r="D40" s="148"/>
      <c r="E40" s="148"/>
      <c r="F40" s="306"/>
      <c r="G40" s="149"/>
      <c r="H40" s="149"/>
      <c r="I40" s="149"/>
      <c r="J40" s="149"/>
      <c r="K40" s="149"/>
      <c r="L40" s="149"/>
      <c r="M40" s="149"/>
      <c r="N40" s="160"/>
      <c r="O40" s="164"/>
    </row>
    <row r="41" spans="1:15" x14ac:dyDescent="0.3">
      <c r="A41" s="153">
        <v>39</v>
      </c>
      <c r="B41" s="156" t="s">
        <v>6</v>
      </c>
      <c r="C41" s="159"/>
      <c r="D41" s="148"/>
      <c r="E41" s="148"/>
      <c r="F41" s="306"/>
      <c r="G41" s="149"/>
      <c r="H41" s="149"/>
      <c r="I41" s="149"/>
      <c r="J41" s="149"/>
      <c r="K41" s="149"/>
      <c r="L41" s="149"/>
      <c r="M41" s="149"/>
      <c r="N41" s="160"/>
      <c r="O41" s="164"/>
    </row>
    <row r="42" spans="1:15" x14ac:dyDescent="0.3">
      <c r="A42" s="153">
        <v>40</v>
      </c>
      <c r="B42" s="156" t="s">
        <v>8</v>
      </c>
      <c r="C42" s="159"/>
      <c r="D42" s="148"/>
      <c r="E42" s="148"/>
      <c r="F42" s="306"/>
      <c r="G42" s="149"/>
      <c r="H42" s="149"/>
      <c r="I42" s="186"/>
      <c r="J42" s="186"/>
      <c r="K42" s="149"/>
      <c r="L42" s="149"/>
      <c r="M42" s="149"/>
      <c r="N42" s="160"/>
      <c r="O42" s="164"/>
    </row>
    <row r="43" spans="1:15" ht="15" thickBot="1" x14ac:dyDescent="0.35">
      <c r="A43" s="154">
        <v>41</v>
      </c>
      <c r="B43" s="157" t="s">
        <v>49</v>
      </c>
      <c r="C43" s="161"/>
      <c r="D43" s="150"/>
      <c r="E43" s="150"/>
      <c r="F43" s="307"/>
      <c r="G43" s="151"/>
      <c r="H43" s="151"/>
      <c r="I43" s="151"/>
      <c r="J43" s="151"/>
      <c r="K43" s="151"/>
      <c r="L43" s="151"/>
      <c r="M43" s="151"/>
      <c r="N43" s="162"/>
      <c r="O43" s="165"/>
    </row>
    <row r="44" spans="1:15" s="55" customFormat="1" ht="15" thickBot="1" x14ac:dyDescent="0.35">
      <c r="A44" s="235"/>
      <c r="B44" s="232" t="s">
        <v>72</v>
      </c>
      <c r="C44" s="144">
        <f t="shared" ref="C44:N44" si="0">SUBTOTAL(109,C4:C43)</f>
        <v>62960</v>
      </c>
      <c r="D44" s="145">
        <f t="shared" si="0"/>
        <v>58760</v>
      </c>
      <c r="E44" s="145">
        <f t="shared" si="0"/>
        <v>59970</v>
      </c>
      <c r="F44" s="145">
        <f t="shared" si="0"/>
        <v>91480</v>
      </c>
      <c r="G44" s="145">
        <f t="shared" si="0"/>
        <v>95600</v>
      </c>
      <c r="H44" s="145">
        <f t="shared" si="0"/>
        <v>97120</v>
      </c>
      <c r="I44" s="145">
        <f t="shared" si="0"/>
        <v>107080</v>
      </c>
      <c r="J44" s="145">
        <f t="shared" si="0"/>
        <v>77980</v>
      </c>
      <c r="K44" s="145">
        <f t="shared" si="0"/>
        <v>114260</v>
      </c>
      <c r="L44" s="145">
        <f t="shared" si="0"/>
        <v>114460</v>
      </c>
      <c r="M44" s="145">
        <f t="shared" si="0"/>
        <v>109440</v>
      </c>
      <c r="N44" s="145">
        <f t="shared" si="0"/>
        <v>116610</v>
      </c>
      <c r="O44" s="107">
        <f>SUBTOTAL(109,O4:O43)</f>
        <v>1105720</v>
      </c>
    </row>
    <row r="45" spans="1:15" ht="15" thickBot="1" x14ac:dyDescent="0.35">
      <c r="A45" s="236"/>
      <c r="B45" s="233" t="s">
        <v>67</v>
      </c>
      <c r="C45" s="27">
        <v>56020</v>
      </c>
      <c r="D45" s="28">
        <v>49030</v>
      </c>
      <c r="E45" s="28">
        <v>57430</v>
      </c>
      <c r="F45" s="28">
        <v>63640</v>
      </c>
      <c r="G45" s="28">
        <v>77220</v>
      </c>
      <c r="H45" s="28">
        <v>76180</v>
      </c>
      <c r="I45" s="28">
        <v>76360</v>
      </c>
      <c r="J45" s="28">
        <v>56000</v>
      </c>
      <c r="K45" s="28">
        <v>68980</v>
      </c>
      <c r="L45" s="28">
        <v>66760</v>
      </c>
      <c r="M45" s="28">
        <v>65400</v>
      </c>
      <c r="N45" s="29">
        <v>64120</v>
      </c>
      <c r="O45" s="30">
        <f>SUM(Tabla911[[#This Row],[Gener]:[Desembre]])</f>
        <v>777140</v>
      </c>
    </row>
    <row r="46" spans="1:15" ht="15" thickBot="1" x14ac:dyDescent="0.35">
      <c r="A46" s="237"/>
      <c r="B46" s="234" t="s">
        <v>58</v>
      </c>
      <c r="C46" s="119">
        <f t="shared" ref="C46:O46" si="1">(C44/C45)-1</f>
        <v>0.12388432702606211</v>
      </c>
      <c r="D46" s="120">
        <f t="shared" si="1"/>
        <v>0.19844992861513355</v>
      </c>
      <c r="E46" s="120">
        <f t="shared" si="1"/>
        <v>4.4227755528469359E-2</v>
      </c>
      <c r="F46" s="120">
        <f t="shared" si="1"/>
        <v>0.43746071653048402</v>
      </c>
      <c r="G46" s="120">
        <f t="shared" si="1"/>
        <v>0.23802123802123809</v>
      </c>
      <c r="H46" s="120">
        <f t="shared" si="1"/>
        <v>0.27487529535311106</v>
      </c>
      <c r="I46" s="120">
        <f t="shared" si="1"/>
        <v>0.40230487166055529</v>
      </c>
      <c r="J46" s="120">
        <f t="shared" si="1"/>
        <v>0.39250000000000007</v>
      </c>
      <c r="K46" s="120">
        <f t="shared" si="1"/>
        <v>0.65642215134821691</v>
      </c>
      <c r="L46" s="120">
        <f t="shared" si="1"/>
        <v>0.71449970041941291</v>
      </c>
      <c r="M46" s="120">
        <f t="shared" si="1"/>
        <v>0.67339449541284413</v>
      </c>
      <c r="N46" s="120">
        <f t="shared" si="1"/>
        <v>0.81862133499688094</v>
      </c>
      <c r="O46" s="194">
        <f t="shared" si="1"/>
        <v>0.42280670149522614</v>
      </c>
    </row>
    <row r="47" spans="1:15" x14ac:dyDescent="0.3">
      <c r="B47" s="16" t="s">
        <v>70</v>
      </c>
    </row>
    <row r="51" spans="16:16" x14ac:dyDescent="0.3">
      <c r="P51" s="58"/>
    </row>
  </sheetData>
  <sheetProtection sheet="1" objects="1" scenarios="1"/>
  <conditionalFormatting sqref="C46:O46">
    <cfRule type="cellIs" dxfId="13" priority="1" operator="lessThan">
      <formula>0</formula>
    </cfRule>
  </conditionalFormatting>
  <pageMargins left="0.70866141732283472" right="0.70866141732283472" top="0.62" bottom="0.6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0"/>
  <sheetViews>
    <sheetView showZeros="0" zoomScale="90" zoomScaleNormal="90" workbookViewId="0">
      <selection activeCell="Q23" sqref="Q23"/>
    </sheetView>
  </sheetViews>
  <sheetFormatPr baseColWidth="10" defaultColWidth="11.5546875" defaultRowHeight="14.4" x14ac:dyDescent="0.3"/>
  <cols>
    <col min="1" max="1" width="8.6640625" style="60" customWidth="1"/>
    <col min="2" max="2" width="25.88671875" style="60" bestFit="1" customWidth="1"/>
    <col min="3" max="14" width="11.6640625" style="63" customWidth="1"/>
    <col min="15" max="15" width="11.6640625" style="64" customWidth="1"/>
    <col min="16" max="1021" width="17" style="60" customWidth="1"/>
    <col min="1022" max="16384" width="11.5546875" style="60"/>
  </cols>
  <sheetData>
    <row r="1" spans="1:18" ht="15.6" x14ac:dyDescent="0.3">
      <c r="B1" s="59" t="s">
        <v>78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267"/>
      <c r="O1" s="61"/>
    </row>
    <row r="2" spans="1:18" ht="15" thickBot="1" x14ac:dyDescent="0.35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267"/>
      <c r="O2" s="61"/>
    </row>
    <row r="3" spans="1:18" ht="15" thickBot="1" x14ac:dyDescent="0.35">
      <c r="A3" s="170" t="s">
        <v>59</v>
      </c>
      <c r="B3" s="113" t="s">
        <v>57</v>
      </c>
      <c r="C3" s="174" t="s">
        <v>26</v>
      </c>
      <c r="D3" s="166" t="s">
        <v>27</v>
      </c>
      <c r="E3" s="166" t="s">
        <v>28</v>
      </c>
      <c r="F3" s="166" t="s">
        <v>29</v>
      </c>
      <c r="G3" s="166" t="s">
        <v>30</v>
      </c>
      <c r="H3" s="166" t="s">
        <v>31</v>
      </c>
      <c r="I3" s="166" t="s">
        <v>32</v>
      </c>
      <c r="J3" s="166" t="s">
        <v>33</v>
      </c>
      <c r="K3" s="166" t="s">
        <v>34</v>
      </c>
      <c r="L3" s="251" t="s">
        <v>35</v>
      </c>
      <c r="M3" s="166" t="s">
        <v>36</v>
      </c>
      <c r="N3" s="253" t="s">
        <v>37</v>
      </c>
      <c r="O3" s="114" t="s">
        <v>38</v>
      </c>
    </row>
    <row r="4" spans="1:18" x14ac:dyDescent="0.3">
      <c r="A4" s="171">
        <v>1</v>
      </c>
      <c r="B4" s="178" t="s">
        <v>39</v>
      </c>
      <c r="C4" s="175">
        <v>6820</v>
      </c>
      <c r="D4" s="167">
        <v>8880</v>
      </c>
      <c r="E4" s="167">
        <v>7240</v>
      </c>
      <c r="F4" s="167">
        <v>9080</v>
      </c>
      <c r="G4" s="167">
        <v>9280</v>
      </c>
      <c r="H4" s="167">
        <v>7980</v>
      </c>
      <c r="I4" s="167">
        <v>10120</v>
      </c>
      <c r="J4" s="167">
        <v>11800</v>
      </c>
      <c r="K4" s="167">
        <v>9140</v>
      </c>
      <c r="L4" s="250">
        <v>13100</v>
      </c>
      <c r="M4" s="167">
        <v>9060</v>
      </c>
      <c r="N4" s="56">
        <v>6220</v>
      </c>
      <c r="O4" s="257">
        <f>SUM(Tabla91112[[#This Row],[Gener]:[Desembre]])</f>
        <v>108720</v>
      </c>
      <c r="Q4" s="228"/>
      <c r="R4" s="229"/>
    </row>
    <row r="5" spans="1:18" x14ac:dyDescent="0.3">
      <c r="A5" s="172">
        <v>2</v>
      </c>
      <c r="B5" s="179" t="s">
        <v>0</v>
      </c>
      <c r="C5" s="176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254"/>
      <c r="O5" s="258">
        <f>SUM(Tabla91112[[#This Row],[Gener]:[Desembre]])</f>
        <v>0</v>
      </c>
      <c r="Q5" s="228"/>
      <c r="R5" s="229"/>
    </row>
    <row r="6" spans="1:18" x14ac:dyDescent="0.3">
      <c r="A6" s="172">
        <v>3</v>
      </c>
      <c r="B6" s="179" t="s">
        <v>1</v>
      </c>
      <c r="C6" s="176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254"/>
      <c r="O6" s="258">
        <f>SUM(Tabla91112[[#This Row],[Gener]:[Desembre]])</f>
        <v>0</v>
      </c>
      <c r="Q6" s="228"/>
      <c r="R6" s="229"/>
    </row>
    <row r="7" spans="1:18" x14ac:dyDescent="0.3">
      <c r="A7" s="172">
        <v>4</v>
      </c>
      <c r="B7" s="179" t="s">
        <v>2</v>
      </c>
      <c r="C7" s="176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254"/>
      <c r="O7" s="258">
        <f>SUM(Tabla91112[[#This Row],[Gener]:[Desembre]])</f>
        <v>0</v>
      </c>
      <c r="Q7" s="228"/>
      <c r="R7" s="229"/>
    </row>
    <row r="8" spans="1:18" x14ac:dyDescent="0.3">
      <c r="A8" s="172">
        <v>5</v>
      </c>
      <c r="B8" s="179" t="s">
        <v>3</v>
      </c>
      <c r="C8" s="176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254"/>
      <c r="O8" s="258">
        <f>SUM(Tabla91112[[#This Row],[Gener]:[Desembre]])</f>
        <v>0</v>
      </c>
      <c r="Q8" s="228"/>
      <c r="R8" s="229"/>
    </row>
    <row r="9" spans="1:18" x14ac:dyDescent="0.3">
      <c r="A9" s="172">
        <v>6</v>
      </c>
      <c r="B9" s="179" t="s">
        <v>4</v>
      </c>
      <c r="C9" s="176">
        <v>8720</v>
      </c>
      <c r="D9" s="168">
        <v>11740</v>
      </c>
      <c r="E9" s="168">
        <v>9920</v>
      </c>
      <c r="F9" s="168">
        <v>9400</v>
      </c>
      <c r="G9" s="168">
        <v>11480</v>
      </c>
      <c r="H9" s="168">
        <v>10320</v>
      </c>
      <c r="I9" s="168">
        <v>10660</v>
      </c>
      <c r="J9" s="168">
        <v>9380</v>
      </c>
      <c r="K9" s="168">
        <v>10700</v>
      </c>
      <c r="L9" s="168">
        <v>13840</v>
      </c>
      <c r="M9" s="168">
        <v>13180</v>
      </c>
      <c r="N9" s="254">
        <v>7740</v>
      </c>
      <c r="O9" s="258">
        <f>SUM(Tabla91112[[#This Row],[Gener]:[Desembre]])</f>
        <v>127080</v>
      </c>
      <c r="Q9" s="231"/>
    </row>
    <row r="10" spans="1:18" x14ac:dyDescent="0.3">
      <c r="A10" s="172">
        <v>8</v>
      </c>
      <c r="B10" s="179" t="s">
        <v>7</v>
      </c>
      <c r="C10" s="176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254"/>
      <c r="O10" s="258">
        <f>SUM(Tabla91112[[#This Row],[Gener]:[Desembre]])</f>
        <v>0</v>
      </c>
    </row>
    <row r="11" spans="1:18" x14ac:dyDescent="0.3">
      <c r="A11" s="172">
        <v>9</v>
      </c>
      <c r="B11" s="179" t="s">
        <v>40</v>
      </c>
      <c r="C11" s="176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254"/>
      <c r="O11" s="258">
        <f>SUM(Tabla91112[[#This Row],[Gener]:[Desembre]])</f>
        <v>0</v>
      </c>
    </row>
    <row r="12" spans="1:18" x14ac:dyDescent="0.3">
      <c r="A12" s="172">
        <v>10</v>
      </c>
      <c r="B12" s="179" t="s">
        <v>41</v>
      </c>
      <c r="C12" s="176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254"/>
      <c r="O12" s="258">
        <f>SUM(Tabla91112[[#This Row],[Gener]:[Desembre]])</f>
        <v>0</v>
      </c>
    </row>
    <row r="13" spans="1:18" x14ac:dyDescent="0.3">
      <c r="A13" s="172">
        <v>11</v>
      </c>
      <c r="B13" s="179" t="s">
        <v>9</v>
      </c>
      <c r="C13" s="176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254"/>
      <c r="O13" s="258">
        <f>SUM(Tabla91112[[#This Row],[Gener]:[Desembre]])</f>
        <v>0</v>
      </c>
    </row>
    <row r="14" spans="1:18" x14ac:dyDescent="0.3">
      <c r="A14" s="172">
        <v>12</v>
      </c>
      <c r="B14" s="179" t="s">
        <v>10</v>
      </c>
      <c r="C14" s="176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254"/>
      <c r="O14" s="258">
        <f>SUM(Tabla91112[[#This Row],[Gener]:[Desembre]])</f>
        <v>0</v>
      </c>
    </row>
    <row r="15" spans="1:18" x14ac:dyDescent="0.3">
      <c r="A15" s="172">
        <v>13</v>
      </c>
      <c r="B15" s="179" t="s">
        <v>42</v>
      </c>
      <c r="C15" s="176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254"/>
      <c r="O15" s="258">
        <f>SUM(Tabla91112[[#This Row],[Gener]:[Desembre]])</f>
        <v>0</v>
      </c>
    </row>
    <row r="16" spans="1:18" x14ac:dyDescent="0.3">
      <c r="A16" s="172">
        <v>14</v>
      </c>
      <c r="B16" s="179" t="s">
        <v>11</v>
      </c>
      <c r="C16" s="176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254"/>
      <c r="O16" s="258">
        <f>SUM(Tabla91112[[#This Row],[Gener]:[Desembre]])</f>
        <v>0</v>
      </c>
    </row>
    <row r="17" spans="1:15" x14ac:dyDescent="0.3">
      <c r="A17" s="172">
        <v>15</v>
      </c>
      <c r="B17" s="179" t="s">
        <v>12</v>
      </c>
      <c r="C17" s="176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254"/>
      <c r="O17" s="258">
        <f>SUM(Tabla91112[[#This Row],[Gener]:[Desembre]])</f>
        <v>0</v>
      </c>
    </row>
    <row r="18" spans="1:15" x14ac:dyDescent="0.3">
      <c r="A18" s="172">
        <v>16</v>
      </c>
      <c r="B18" s="179" t="s">
        <v>13</v>
      </c>
      <c r="C18" s="176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254"/>
      <c r="O18" s="258">
        <f>SUM(Tabla91112[[#This Row],[Gener]:[Desembre]])</f>
        <v>0</v>
      </c>
    </row>
    <row r="19" spans="1:15" x14ac:dyDescent="0.3">
      <c r="A19" s="172">
        <v>17</v>
      </c>
      <c r="B19" s="179" t="s">
        <v>14</v>
      </c>
      <c r="C19" s="176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254"/>
      <c r="O19" s="258">
        <f>SUM(Tabla91112[[#This Row],[Gener]:[Desembre]])</f>
        <v>0</v>
      </c>
    </row>
    <row r="20" spans="1:15" x14ac:dyDescent="0.3">
      <c r="A20" s="172">
        <v>18</v>
      </c>
      <c r="B20" s="179" t="s">
        <v>15</v>
      </c>
      <c r="C20" s="176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254"/>
      <c r="O20" s="258">
        <f>SUM(Tabla91112[[#This Row],[Gener]:[Desembre]])</f>
        <v>0</v>
      </c>
    </row>
    <row r="21" spans="1:15" x14ac:dyDescent="0.3">
      <c r="A21" s="172">
        <v>19</v>
      </c>
      <c r="B21" s="179" t="s">
        <v>16</v>
      </c>
      <c r="C21" s="176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254"/>
      <c r="O21" s="258">
        <f>SUM(Tabla91112[[#This Row],[Gener]:[Desembre]])</f>
        <v>0</v>
      </c>
    </row>
    <row r="22" spans="1:15" x14ac:dyDescent="0.3">
      <c r="A22" s="172">
        <v>20</v>
      </c>
      <c r="B22" s="179" t="s">
        <v>17</v>
      </c>
      <c r="C22" s="176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254"/>
      <c r="O22" s="258">
        <f>SUM(Tabla91112[[#This Row],[Gener]:[Desembre]])</f>
        <v>0</v>
      </c>
    </row>
    <row r="23" spans="1:15" x14ac:dyDescent="0.3">
      <c r="A23" s="172">
        <v>21</v>
      </c>
      <c r="B23" s="179" t="s">
        <v>18</v>
      </c>
      <c r="C23" s="176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254"/>
      <c r="O23" s="258">
        <f>SUM(Tabla91112[[#This Row],[Gener]:[Desembre]])</f>
        <v>0</v>
      </c>
    </row>
    <row r="24" spans="1:15" x14ac:dyDescent="0.3">
      <c r="A24" s="172">
        <v>22</v>
      </c>
      <c r="B24" s="179" t="s">
        <v>19</v>
      </c>
      <c r="C24" s="176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254"/>
      <c r="O24" s="258">
        <f>SUM(Tabla91112[[#This Row],[Gener]:[Desembre]])</f>
        <v>0</v>
      </c>
    </row>
    <row r="25" spans="1:15" x14ac:dyDescent="0.3">
      <c r="A25" s="172">
        <v>23</v>
      </c>
      <c r="B25" s="179" t="s">
        <v>43</v>
      </c>
      <c r="C25" s="176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254"/>
      <c r="O25" s="258">
        <f>SUM(Tabla91112[[#This Row],[Gener]:[Desembre]])</f>
        <v>0</v>
      </c>
    </row>
    <row r="26" spans="1:15" x14ac:dyDescent="0.3">
      <c r="A26" s="172">
        <v>24</v>
      </c>
      <c r="B26" s="179" t="s">
        <v>44</v>
      </c>
      <c r="C26" s="176">
        <v>2880</v>
      </c>
      <c r="D26" s="168">
        <v>3060</v>
      </c>
      <c r="E26" s="168">
        <v>1640</v>
      </c>
      <c r="F26" s="168">
        <v>1220</v>
      </c>
      <c r="G26" s="168">
        <v>4800</v>
      </c>
      <c r="H26" s="168">
        <v>2600</v>
      </c>
      <c r="I26" s="168">
        <v>4720</v>
      </c>
      <c r="J26" s="168">
        <v>3760</v>
      </c>
      <c r="K26" s="168">
        <v>5000</v>
      </c>
      <c r="L26" s="168">
        <v>4220</v>
      </c>
      <c r="M26" s="168">
        <v>3240</v>
      </c>
      <c r="N26" s="56">
        <v>2800</v>
      </c>
      <c r="O26" s="258">
        <f>SUM(Tabla91112[[#This Row],[Gener]:[Desembre]])</f>
        <v>39940</v>
      </c>
    </row>
    <row r="27" spans="1:15" x14ac:dyDescent="0.3">
      <c r="A27" s="172">
        <v>25</v>
      </c>
      <c r="B27" s="179" t="s">
        <v>20</v>
      </c>
      <c r="C27" s="176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254"/>
      <c r="O27" s="258">
        <f>SUM(Tabla91112[[#This Row],[Gener]:[Desembre]])</f>
        <v>0</v>
      </c>
    </row>
    <row r="28" spans="1:15" x14ac:dyDescent="0.3">
      <c r="A28" s="172">
        <v>26</v>
      </c>
      <c r="B28" s="179" t="s">
        <v>45</v>
      </c>
      <c r="C28" s="176"/>
      <c r="D28" s="168"/>
      <c r="E28" s="168"/>
      <c r="F28" s="168"/>
      <c r="G28" s="168"/>
      <c r="H28" s="168"/>
      <c r="I28" s="168"/>
      <c r="J28" s="187"/>
      <c r="K28" s="168"/>
      <c r="L28" s="168"/>
      <c r="M28" s="168"/>
      <c r="N28" s="254"/>
      <c r="O28" s="258">
        <f>SUM(Tabla91112[[#This Row],[Gener]:[Desembre]])</f>
        <v>0</v>
      </c>
    </row>
    <row r="29" spans="1:15" x14ac:dyDescent="0.3">
      <c r="A29" s="172">
        <v>27</v>
      </c>
      <c r="B29" s="179" t="s">
        <v>46</v>
      </c>
      <c r="C29" s="176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254"/>
      <c r="O29" s="258">
        <f>SUM(Tabla91112[[#This Row],[Gener]:[Desembre]])</f>
        <v>0</v>
      </c>
    </row>
    <row r="30" spans="1:15" x14ac:dyDescent="0.3">
      <c r="A30" s="172">
        <v>28</v>
      </c>
      <c r="B30" s="179" t="s">
        <v>47</v>
      </c>
      <c r="C30" s="176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254"/>
      <c r="O30" s="258">
        <f>SUM(Tabla91112[[#This Row],[Gener]:[Desembre]])</f>
        <v>0</v>
      </c>
    </row>
    <row r="31" spans="1:15" x14ac:dyDescent="0.3">
      <c r="A31" s="172">
        <v>29</v>
      </c>
      <c r="B31" s="179" t="s">
        <v>48</v>
      </c>
      <c r="C31" s="176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254"/>
      <c r="O31" s="258">
        <f>SUM(Tabla91112[[#This Row],[Gener]:[Desembre]])</f>
        <v>0</v>
      </c>
    </row>
    <row r="32" spans="1:15" x14ac:dyDescent="0.3">
      <c r="A32" s="172">
        <v>30</v>
      </c>
      <c r="B32" s="179" t="s">
        <v>50</v>
      </c>
      <c r="C32" s="176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254"/>
      <c r="O32" s="258">
        <f>SUM(Tabla91112[[#This Row],[Gener]:[Desembre]])</f>
        <v>0</v>
      </c>
    </row>
    <row r="33" spans="1:15" x14ac:dyDescent="0.3">
      <c r="A33" s="172">
        <v>31</v>
      </c>
      <c r="B33" s="179" t="s">
        <v>51</v>
      </c>
      <c r="C33" s="176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254"/>
      <c r="O33" s="258">
        <f>SUM(Tabla91112[[#This Row],[Gener]:[Desembre]])</f>
        <v>0</v>
      </c>
    </row>
    <row r="34" spans="1:15" x14ac:dyDescent="0.3">
      <c r="A34" s="172">
        <v>32</v>
      </c>
      <c r="B34" s="179" t="s">
        <v>52</v>
      </c>
      <c r="C34" s="176"/>
      <c r="D34" s="168"/>
      <c r="E34" s="168"/>
      <c r="F34" s="168"/>
      <c r="G34" s="168">
        <v>11000</v>
      </c>
      <c r="H34" s="168"/>
      <c r="I34" s="168">
        <v>1700</v>
      </c>
      <c r="J34" s="168">
        <v>9520</v>
      </c>
      <c r="K34" s="168">
        <v>5980</v>
      </c>
      <c r="L34" s="168">
        <v>8480</v>
      </c>
      <c r="M34" s="168">
        <v>5740</v>
      </c>
      <c r="N34" s="254">
        <v>6540</v>
      </c>
      <c r="O34" s="258">
        <f>SUM(Tabla91112[[#This Row],[Gener]:[Desembre]])</f>
        <v>48960</v>
      </c>
    </row>
    <row r="35" spans="1:15" x14ac:dyDescent="0.3">
      <c r="A35" s="172">
        <v>33</v>
      </c>
      <c r="B35" s="179" t="s">
        <v>21</v>
      </c>
      <c r="C35" s="176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254"/>
      <c r="O35" s="258">
        <f>SUM(Tabla91112[[#This Row],[Gener]:[Desembre]])</f>
        <v>0</v>
      </c>
    </row>
    <row r="36" spans="1:15" x14ac:dyDescent="0.3">
      <c r="A36" s="172">
        <v>34</v>
      </c>
      <c r="B36" s="179" t="s">
        <v>22</v>
      </c>
      <c r="C36" s="176">
        <v>5060</v>
      </c>
      <c r="D36" s="168">
        <v>7460</v>
      </c>
      <c r="E36" s="168">
        <v>6880</v>
      </c>
      <c r="F36" s="168">
        <v>8720</v>
      </c>
      <c r="G36" s="168">
        <v>10160</v>
      </c>
      <c r="H36" s="168">
        <v>6780</v>
      </c>
      <c r="I36" s="168">
        <v>8120</v>
      </c>
      <c r="J36" s="168">
        <v>9780</v>
      </c>
      <c r="K36" s="168">
        <v>3500</v>
      </c>
      <c r="L36" s="168">
        <v>1800</v>
      </c>
      <c r="M36" s="168">
        <v>7420</v>
      </c>
      <c r="N36" s="56">
        <v>4220</v>
      </c>
      <c r="O36" s="258">
        <f>SUM(Tabla91112[[#This Row],[Gener]:[Desembre]])</f>
        <v>79900</v>
      </c>
    </row>
    <row r="37" spans="1:15" x14ac:dyDescent="0.3">
      <c r="A37" s="172">
        <v>35</v>
      </c>
      <c r="B37" s="179" t="s">
        <v>23</v>
      </c>
      <c r="C37" s="176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254"/>
      <c r="O37" s="258">
        <f>SUM(Tabla91112[[#This Row],[Gener]:[Desembre]])</f>
        <v>0</v>
      </c>
    </row>
    <row r="38" spans="1:15" x14ac:dyDescent="0.3">
      <c r="A38" s="172">
        <v>36</v>
      </c>
      <c r="B38" s="179" t="s">
        <v>24</v>
      </c>
      <c r="C38" s="176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254"/>
      <c r="O38" s="258">
        <f>SUM(Tabla91112[[#This Row],[Gener]:[Desembre]])</f>
        <v>0</v>
      </c>
    </row>
    <row r="39" spans="1:15" x14ac:dyDescent="0.3">
      <c r="A39" s="172">
        <v>37</v>
      </c>
      <c r="B39" s="179" t="s">
        <v>25</v>
      </c>
      <c r="C39" s="176"/>
      <c r="D39" s="168"/>
      <c r="E39" s="168"/>
      <c r="F39" s="168"/>
      <c r="G39" s="168"/>
      <c r="H39" s="168"/>
      <c r="I39" s="168"/>
      <c r="J39" s="187"/>
      <c r="K39" s="168"/>
      <c r="L39" s="168"/>
      <c r="M39" s="168"/>
      <c r="N39" s="254"/>
      <c r="O39" s="258">
        <f>SUM(Tabla91112[[#This Row],[Gener]:[Desembre]])</f>
        <v>0</v>
      </c>
    </row>
    <row r="40" spans="1:15" x14ac:dyDescent="0.3">
      <c r="A40" s="172">
        <v>38</v>
      </c>
      <c r="B40" s="179" t="s">
        <v>5</v>
      </c>
      <c r="C40" s="176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54"/>
      <c r="O40" s="258">
        <f>SUM(Tabla91112[[#This Row],[Gener]:[Desembre]])</f>
        <v>0</v>
      </c>
    </row>
    <row r="41" spans="1:15" x14ac:dyDescent="0.3">
      <c r="A41" s="172">
        <v>39</v>
      </c>
      <c r="B41" s="179" t="s">
        <v>6</v>
      </c>
      <c r="C41" s="176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254"/>
      <c r="O41" s="258">
        <f>SUM(Tabla91112[[#This Row],[Gener]:[Desembre]])</f>
        <v>0</v>
      </c>
    </row>
    <row r="42" spans="1:15" x14ac:dyDescent="0.3">
      <c r="A42" s="172">
        <v>40</v>
      </c>
      <c r="B42" s="179" t="s">
        <v>8</v>
      </c>
      <c r="C42" s="176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254"/>
      <c r="O42" s="258">
        <f>SUM(Tabla91112[[#This Row],[Gener]:[Desembre]])</f>
        <v>0</v>
      </c>
    </row>
    <row r="43" spans="1:15" s="61" customFormat="1" ht="15" thickBot="1" x14ac:dyDescent="0.35">
      <c r="A43" s="173">
        <v>41</v>
      </c>
      <c r="B43" s="180" t="s">
        <v>49</v>
      </c>
      <c r="C43" s="177"/>
      <c r="D43" s="169"/>
      <c r="E43" s="169"/>
      <c r="F43" s="169"/>
      <c r="G43" s="169"/>
      <c r="H43" s="169"/>
      <c r="I43" s="169"/>
      <c r="J43" s="169"/>
      <c r="K43" s="169"/>
      <c r="L43" s="168"/>
      <c r="M43" s="169"/>
      <c r="N43" s="255"/>
      <c r="O43" s="259">
        <f>SUM(Tabla91112[[#This Row],[Gener]:[Desembre]])</f>
        <v>0</v>
      </c>
    </row>
    <row r="44" spans="1:15" ht="15" thickBot="1" x14ac:dyDescent="0.35">
      <c r="A44" s="238"/>
      <c r="B44" s="115" t="s">
        <v>72</v>
      </c>
      <c r="C44" s="116">
        <f>SUBTOTAL(109,C4:C43)</f>
        <v>23480</v>
      </c>
      <c r="D44" s="117">
        <f>SUBTOTAL(109,D4:D43)</f>
        <v>31140</v>
      </c>
      <c r="E44" s="117">
        <f t="shared" ref="E44:N44" si="0">SUBTOTAL(109,E4:E43)</f>
        <v>25680</v>
      </c>
      <c r="F44" s="117">
        <f t="shared" si="0"/>
        <v>28420</v>
      </c>
      <c r="G44" s="117">
        <f t="shared" si="0"/>
        <v>46720</v>
      </c>
      <c r="H44" s="117">
        <f t="shared" si="0"/>
        <v>27680</v>
      </c>
      <c r="I44" s="117">
        <f t="shared" si="0"/>
        <v>35320</v>
      </c>
      <c r="J44" s="117">
        <f t="shared" si="0"/>
        <v>44240</v>
      </c>
      <c r="K44" s="117">
        <f t="shared" si="0"/>
        <v>34320</v>
      </c>
      <c r="L44" s="117">
        <f t="shared" si="0"/>
        <v>41440</v>
      </c>
      <c r="M44" s="117">
        <f t="shared" si="0"/>
        <v>38640</v>
      </c>
      <c r="N44" s="253">
        <f t="shared" si="0"/>
        <v>27520</v>
      </c>
      <c r="O44" s="118">
        <f>SUM(Tabla91112[[#This Row],[Gener]:[Desembre]])</f>
        <v>404600</v>
      </c>
    </row>
    <row r="45" spans="1:15" ht="15" thickBot="1" x14ac:dyDescent="0.35">
      <c r="A45" s="236"/>
      <c r="B45" s="46" t="s">
        <v>67</v>
      </c>
      <c r="C45" s="42">
        <v>18540</v>
      </c>
      <c r="D45" s="35">
        <v>27360</v>
      </c>
      <c r="E45" s="35">
        <v>38160</v>
      </c>
      <c r="F45" s="35">
        <v>32420</v>
      </c>
      <c r="G45" s="35">
        <v>34120</v>
      </c>
      <c r="H45" s="35">
        <v>36880</v>
      </c>
      <c r="I45" s="35">
        <v>35260</v>
      </c>
      <c r="J45" s="35">
        <v>32760</v>
      </c>
      <c r="K45" s="35">
        <v>25180</v>
      </c>
      <c r="L45" s="35">
        <v>27700</v>
      </c>
      <c r="M45" s="35">
        <v>28160</v>
      </c>
      <c r="N45" s="37">
        <v>19640</v>
      </c>
      <c r="O45" s="39">
        <f>SUM(Tabla91112[[#This Row],[Gener]:[Desembre]])</f>
        <v>356180</v>
      </c>
    </row>
    <row r="46" spans="1:15" ht="15" thickBot="1" x14ac:dyDescent="0.35">
      <c r="A46" s="237"/>
      <c r="B46" s="73" t="s">
        <v>58</v>
      </c>
      <c r="C46" s="75">
        <f t="shared" ref="C46:O46" si="1">(C44/C45)-1</f>
        <v>0.26645091693635381</v>
      </c>
      <c r="D46" s="75">
        <f t="shared" si="1"/>
        <v>0.13815789473684204</v>
      </c>
      <c r="E46" s="75">
        <f t="shared" si="1"/>
        <v>-0.32704402515723274</v>
      </c>
      <c r="F46" s="75">
        <f t="shared" si="1"/>
        <v>-0.12338062924120918</v>
      </c>
      <c r="G46" s="75">
        <f t="shared" si="1"/>
        <v>0.36928487690504097</v>
      </c>
      <c r="H46" s="75">
        <f t="shared" si="1"/>
        <v>-0.24945770065075923</v>
      </c>
      <c r="I46" s="75">
        <f t="shared" si="1"/>
        <v>1.701644923425949E-3</v>
      </c>
      <c r="J46" s="75">
        <f t="shared" si="1"/>
        <v>0.35042735042735051</v>
      </c>
      <c r="K46" s="75">
        <f t="shared" si="1"/>
        <v>0.36298649722001586</v>
      </c>
      <c r="L46" s="75">
        <f t="shared" si="1"/>
        <v>0.49602888086642594</v>
      </c>
      <c r="M46" s="75">
        <f t="shared" si="1"/>
        <v>0.37215909090909083</v>
      </c>
      <c r="N46" s="256">
        <f t="shared" si="1"/>
        <v>0.40122199592668029</v>
      </c>
      <c r="O46" s="260">
        <f t="shared" si="1"/>
        <v>0.13594250098264915</v>
      </c>
    </row>
    <row r="47" spans="1:15" x14ac:dyDescent="0.3">
      <c r="B47" s="16" t="s">
        <v>70</v>
      </c>
    </row>
    <row r="50" spans="16:16" x14ac:dyDescent="0.3">
      <c r="P50" s="62"/>
    </row>
  </sheetData>
  <sheetProtection sheet="1" objects="1" scenarios="1"/>
  <conditionalFormatting sqref="C46:O46">
    <cfRule type="cellIs" dxfId="12" priority="1" operator="lessThan">
      <formula>0</formula>
    </cfRule>
  </conditionalFormatting>
  <pageMargins left="0.55118110236220474" right="0.35433070866141736" top="0.55000000000000004" bottom="0.57999999999999996" header="0.19685039370078741" footer="0.42"/>
  <pageSetup paperSize="9" scale="75" fitToWidth="0" fitToHeight="0" orientation="landscape" r:id="rId1"/>
  <headerFooter alignWithMargins="0"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 2024</vt:lpstr>
      <vt:lpstr>PAPER I CARTRÓ</vt:lpstr>
      <vt:lpstr>PAPER CARTRÓ COMERCIAL </vt:lpstr>
      <vt:lpstr>ENVASOS</vt:lpstr>
      <vt:lpstr>VIDRE</vt:lpstr>
      <vt:lpstr>FORM</vt:lpstr>
      <vt:lpstr>RMO</vt:lpstr>
      <vt:lpstr>VERD</vt:lpstr>
      <vt:lpstr>Voluminosos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 dades</dc:creator>
  <cp:lastModifiedBy>Mònica Llorente Gutierrez</cp:lastModifiedBy>
  <cp:lastPrinted>2023-05-02T16:09:42Z</cp:lastPrinted>
  <dcterms:created xsi:type="dcterms:W3CDTF">2014-04-10T06:59:07Z</dcterms:created>
  <dcterms:modified xsi:type="dcterms:W3CDTF">2025-01-23T16:57:39Z</dcterms:modified>
</cp:coreProperties>
</file>