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rveicomarcaldedades\WEB SAVO\ARXIUS NOVA WEB SAVO\"/>
    </mc:Choice>
  </mc:AlternateContent>
  <xr:revisionPtr revIDLastSave="0" documentId="13_ncr:1_{00EE7CFD-E35A-4DCC-9464-3A9919212C10}" xr6:coauthVersionLast="47" xr6:coauthVersionMax="47" xr10:uidLastSave="{00000000-0000-0000-0000-000000000000}"/>
  <bookViews>
    <workbookView xWindow="28680" yWindow="-120" windowWidth="29040" windowHeight="15840" tabRatio="809" xr2:uid="{00000000-000D-0000-FFFF-FFFF00000000}"/>
  </bookViews>
  <sheets>
    <sheet name="RESUM 2022" sheetId="19" r:id="rId1"/>
    <sheet name="PAPER I CARTRÓ" sheetId="10" r:id="rId2"/>
    <sheet name="PAPER I CARTRÓ PORTA A PORTA" sheetId="20" r:id="rId3"/>
    <sheet name="ENVASOS" sheetId="12" r:id="rId4"/>
    <sheet name="VIDRE" sheetId="13" r:id="rId5"/>
    <sheet name="FORM" sheetId="24" r:id="rId6"/>
    <sheet name="RMO" sheetId="6" r:id="rId7"/>
    <sheet name="VERD" sheetId="16" r:id="rId8"/>
    <sheet name="Voluminosos" sheetId="18" r:id="rId9"/>
  </sheets>
  <definedNames>
    <definedName name="llInstal" localSheetId="2">#REF!</definedName>
    <definedName name="llInstal">#REF!</definedName>
    <definedName name="llInstalCodi" localSheetId="2">#REF!</definedName>
    <definedName name="llInstalCodi">#REF!</definedName>
    <definedName name="llTitulars" localSheetId="2">#REF!</definedName>
    <definedName name="llTitulars">#REF!</definedName>
    <definedName name="llTitularsCodi" localSheetId="2">#REF!</definedName>
    <definedName name="llTitularsCod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6" l="1"/>
  <c r="O5" i="13" l="1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N45" i="24" l="1"/>
  <c r="N47" i="24" s="1"/>
  <c r="M45" i="24"/>
  <c r="M47" i="24" s="1"/>
  <c r="L45" i="24"/>
  <c r="L47" i="24" s="1"/>
  <c r="K45" i="24"/>
  <c r="J45" i="24"/>
  <c r="J47" i="24" s="1"/>
  <c r="I45" i="24"/>
  <c r="H45" i="24"/>
  <c r="H47" i="24" s="1"/>
  <c r="G45" i="24"/>
  <c r="G47" i="24" s="1"/>
  <c r="F45" i="24"/>
  <c r="F47" i="24" s="1"/>
  <c r="E45" i="24"/>
  <c r="E47" i="24" s="1"/>
  <c r="D45" i="24"/>
  <c r="D47" i="24" s="1"/>
  <c r="C45" i="24"/>
  <c r="C47" i="24" s="1"/>
  <c r="O44" i="24"/>
  <c r="O43" i="24"/>
  <c r="O42" i="24"/>
  <c r="O41" i="24"/>
  <c r="O40" i="24"/>
  <c r="O39" i="24"/>
  <c r="O38" i="24"/>
  <c r="O37" i="24"/>
  <c r="O36" i="24"/>
  <c r="O35" i="24"/>
  <c r="O34" i="24"/>
  <c r="O33" i="24"/>
  <c r="O32" i="24"/>
  <c r="O31" i="24"/>
  <c r="O30" i="24"/>
  <c r="O29" i="24"/>
  <c r="O28" i="24"/>
  <c r="O27" i="24"/>
  <c r="O26" i="24"/>
  <c r="O25" i="24"/>
  <c r="O24" i="24"/>
  <c r="O23" i="24"/>
  <c r="O22" i="24"/>
  <c r="O21" i="24"/>
  <c r="O20" i="24"/>
  <c r="O19" i="24"/>
  <c r="O18" i="24"/>
  <c r="O17" i="24"/>
  <c r="O16" i="24"/>
  <c r="O15" i="24"/>
  <c r="O14" i="24"/>
  <c r="O13" i="24"/>
  <c r="O12" i="24"/>
  <c r="O11" i="24"/>
  <c r="O10" i="24"/>
  <c r="O9" i="24"/>
  <c r="O8" i="24"/>
  <c r="O7" i="24"/>
  <c r="O6" i="24"/>
  <c r="O5" i="24"/>
  <c r="M41" i="19" l="1"/>
  <c r="G41" i="19"/>
  <c r="J41" i="19"/>
  <c r="K47" i="24"/>
  <c r="H41" i="19"/>
  <c r="I47" i="24"/>
  <c r="K41" i="19"/>
  <c r="F41" i="19"/>
  <c r="I41" i="19"/>
  <c r="E41" i="19"/>
  <c r="D41" i="19"/>
  <c r="C41" i="19"/>
  <c r="L41" i="19"/>
  <c r="B41" i="19"/>
  <c r="O45" i="24"/>
  <c r="O47" i="24" s="1"/>
  <c r="O48" i="13"/>
  <c r="O48" i="12"/>
  <c r="O26" i="6" l="1"/>
  <c r="O31" i="6"/>
  <c r="N40" i="19" l="1"/>
  <c r="N32" i="19"/>
  <c r="N24" i="19"/>
  <c r="N16" i="19"/>
  <c r="N8" i="19"/>
  <c r="O31" i="16" l="1"/>
  <c r="O10" i="16" l="1"/>
  <c r="O46" i="18" l="1"/>
  <c r="O46" i="16"/>
  <c r="N45" i="10" l="1"/>
  <c r="M45" i="10"/>
  <c r="L45" i="10"/>
  <c r="K45" i="10"/>
  <c r="J45" i="10"/>
  <c r="I45" i="10"/>
  <c r="H45" i="10"/>
  <c r="G45" i="10"/>
  <c r="F45" i="10"/>
  <c r="E45" i="10"/>
  <c r="D45" i="10"/>
  <c r="C45" i="10"/>
  <c r="N14" i="19"/>
  <c r="F45" i="13" l="1"/>
  <c r="E25" i="19" l="1"/>
  <c r="E26" i="19" s="1"/>
  <c r="N4" i="19" l="1"/>
  <c r="N13" i="19" l="1"/>
  <c r="I42" i="19" l="1"/>
  <c r="N45" i="18" l="1"/>
  <c r="N47" i="18" s="1"/>
  <c r="M45" i="18"/>
  <c r="M47" i="18" s="1"/>
  <c r="L45" i="18"/>
  <c r="L47" i="18" s="1"/>
  <c r="K45" i="18"/>
  <c r="K47" i="18" s="1"/>
  <c r="J45" i="18"/>
  <c r="J47" i="18" s="1"/>
  <c r="I45" i="18"/>
  <c r="I47" i="18" s="1"/>
  <c r="H45" i="18"/>
  <c r="H47" i="18" s="1"/>
  <c r="G45" i="18"/>
  <c r="G47" i="18" s="1"/>
  <c r="F45" i="18"/>
  <c r="F47" i="18" s="1"/>
  <c r="E45" i="18"/>
  <c r="E47" i="18" s="1"/>
  <c r="D45" i="18"/>
  <c r="D47" i="18" s="1"/>
  <c r="C45" i="18"/>
  <c r="C47" i="18" s="1"/>
  <c r="O37" i="18"/>
  <c r="O27" i="18"/>
  <c r="O5" i="18"/>
  <c r="N45" i="16"/>
  <c r="N47" i="16" s="1"/>
  <c r="M45" i="16"/>
  <c r="M47" i="16" s="1"/>
  <c r="L45" i="16"/>
  <c r="L47" i="16" s="1"/>
  <c r="K45" i="16"/>
  <c r="K47" i="16" s="1"/>
  <c r="J45" i="16"/>
  <c r="J47" i="16" s="1"/>
  <c r="I45" i="16"/>
  <c r="I47" i="16" s="1"/>
  <c r="H45" i="16"/>
  <c r="H47" i="16" s="1"/>
  <c r="G45" i="16"/>
  <c r="G47" i="16" s="1"/>
  <c r="F45" i="16"/>
  <c r="F47" i="16" s="1"/>
  <c r="E45" i="16"/>
  <c r="E47" i="16" s="1"/>
  <c r="D45" i="16"/>
  <c r="D47" i="16" s="1"/>
  <c r="C45" i="16"/>
  <c r="C47" i="16" s="1"/>
  <c r="O40" i="16"/>
  <c r="O33" i="16"/>
  <c r="O5" i="16"/>
  <c r="M42" i="19"/>
  <c r="L42" i="19"/>
  <c r="K42" i="19"/>
  <c r="J42" i="19"/>
  <c r="H42" i="19"/>
  <c r="G42" i="19"/>
  <c r="F42" i="19"/>
  <c r="E42" i="19"/>
  <c r="D42" i="19"/>
  <c r="C42" i="19"/>
  <c r="O46" i="6"/>
  <c r="N45" i="6"/>
  <c r="M33" i="19" s="1"/>
  <c r="M34" i="19" s="1"/>
  <c r="M45" i="6"/>
  <c r="L33" i="19" s="1"/>
  <c r="L34" i="19" s="1"/>
  <c r="L45" i="6"/>
  <c r="K33" i="19" s="1"/>
  <c r="K34" i="19" s="1"/>
  <c r="K45" i="6"/>
  <c r="J33" i="19" s="1"/>
  <c r="J34" i="19" s="1"/>
  <c r="J45" i="6"/>
  <c r="I33" i="19" s="1"/>
  <c r="I34" i="19" s="1"/>
  <c r="I45" i="6"/>
  <c r="H33" i="19" s="1"/>
  <c r="H34" i="19" s="1"/>
  <c r="H45" i="6"/>
  <c r="G33" i="19" s="1"/>
  <c r="G34" i="19" s="1"/>
  <c r="G45" i="6"/>
  <c r="F33" i="19" s="1"/>
  <c r="F34" i="19" s="1"/>
  <c r="F45" i="6"/>
  <c r="E33" i="19" s="1"/>
  <c r="E34" i="19" s="1"/>
  <c r="E45" i="6"/>
  <c r="D33" i="19" s="1"/>
  <c r="D45" i="6"/>
  <c r="C33" i="19" s="1"/>
  <c r="C34" i="19" s="1"/>
  <c r="O44" i="6"/>
  <c r="O42" i="6"/>
  <c r="O39" i="6"/>
  <c r="O37" i="6"/>
  <c r="O36" i="6"/>
  <c r="O34" i="6"/>
  <c r="O33" i="6"/>
  <c r="O32" i="6"/>
  <c r="O30" i="6"/>
  <c r="O29" i="6"/>
  <c r="O27" i="6"/>
  <c r="O25" i="6"/>
  <c r="O24" i="6"/>
  <c r="O22" i="6"/>
  <c r="O20" i="6"/>
  <c r="O11" i="6"/>
  <c r="O10" i="6"/>
  <c r="O8" i="6"/>
  <c r="C45" i="6"/>
  <c r="B33" i="19" s="1"/>
  <c r="B34" i="19" s="1"/>
  <c r="O46" i="13"/>
  <c r="N45" i="13"/>
  <c r="M45" i="13"/>
  <c r="L45" i="13"/>
  <c r="K45" i="13"/>
  <c r="J45" i="13"/>
  <c r="I45" i="13"/>
  <c r="H45" i="13"/>
  <c r="G45" i="13"/>
  <c r="E45" i="13"/>
  <c r="D25" i="19" s="1"/>
  <c r="D26" i="19" s="1"/>
  <c r="D45" i="13"/>
  <c r="C25" i="19" s="1"/>
  <c r="C26" i="19" s="1"/>
  <c r="C45" i="13"/>
  <c r="B25" i="19" s="1"/>
  <c r="B26" i="19" s="1"/>
  <c r="O46" i="12"/>
  <c r="N45" i="12"/>
  <c r="M45" i="12"/>
  <c r="L45" i="12"/>
  <c r="K45" i="12"/>
  <c r="J45" i="12"/>
  <c r="I45" i="12"/>
  <c r="H45" i="12"/>
  <c r="G45" i="12"/>
  <c r="F45" i="12"/>
  <c r="E45" i="12"/>
  <c r="D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6" i="20"/>
  <c r="N45" i="20"/>
  <c r="M45" i="20"/>
  <c r="L9" i="19" s="1"/>
  <c r="L10" i="19" s="1"/>
  <c r="L45" i="20"/>
  <c r="K9" i="19" s="1"/>
  <c r="K10" i="19" s="1"/>
  <c r="K45" i="20"/>
  <c r="J9" i="19" s="1"/>
  <c r="J10" i="19" s="1"/>
  <c r="J45" i="20"/>
  <c r="I9" i="19" s="1"/>
  <c r="I10" i="19" s="1"/>
  <c r="I45" i="20"/>
  <c r="H9" i="19" s="1"/>
  <c r="H10" i="19" s="1"/>
  <c r="H45" i="20"/>
  <c r="G9" i="19" s="1"/>
  <c r="G10" i="19" s="1"/>
  <c r="G45" i="20"/>
  <c r="F9" i="19" s="1"/>
  <c r="F10" i="19" s="1"/>
  <c r="F45" i="20"/>
  <c r="E45" i="20"/>
  <c r="D9" i="19" s="1"/>
  <c r="D10" i="19" s="1"/>
  <c r="D45" i="20"/>
  <c r="C45" i="20"/>
  <c r="O44" i="20"/>
  <c r="O43" i="20"/>
  <c r="O42" i="20"/>
  <c r="O41" i="20"/>
  <c r="O40" i="20"/>
  <c r="O39" i="20"/>
  <c r="O38" i="20"/>
  <c r="O37" i="20"/>
  <c r="O36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10" i="20"/>
  <c r="O9" i="20"/>
  <c r="O8" i="20"/>
  <c r="O7" i="20"/>
  <c r="O6" i="20"/>
  <c r="O5" i="20"/>
  <c r="O46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N37" i="19"/>
  <c r="N36" i="19"/>
  <c r="N29" i="19"/>
  <c r="N28" i="19"/>
  <c r="N21" i="19"/>
  <c r="N20" i="19"/>
  <c r="N12" i="19"/>
  <c r="N5" i="19"/>
  <c r="N47" i="12" l="1"/>
  <c r="M17" i="19"/>
  <c r="M18" i="19" s="1"/>
  <c r="F25" i="19"/>
  <c r="F26" i="19" s="1"/>
  <c r="G25" i="19"/>
  <c r="G26" i="19" s="1"/>
  <c r="K25" i="19"/>
  <c r="K26" i="19" s="1"/>
  <c r="L25" i="19"/>
  <c r="L26" i="19" s="1"/>
  <c r="M25" i="19"/>
  <c r="M26" i="19" s="1"/>
  <c r="L47" i="12"/>
  <c r="K17" i="19"/>
  <c r="K18" i="19" s="1"/>
  <c r="E47" i="12"/>
  <c r="D17" i="19"/>
  <c r="D18" i="19" s="1"/>
  <c r="H47" i="12"/>
  <c r="G17" i="19"/>
  <c r="G18" i="19" s="1"/>
  <c r="D47" i="12"/>
  <c r="C17" i="19"/>
  <c r="C18" i="19" s="1"/>
  <c r="M47" i="12"/>
  <c r="L17" i="19"/>
  <c r="L18" i="19" s="1"/>
  <c r="J25" i="19"/>
  <c r="J26" i="19" s="1"/>
  <c r="K47" i="12"/>
  <c r="J17" i="19"/>
  <c r="J18" i="19" s="1"/>
  <c r="H25" i="19"/>
  <c r="H26" i="19" s="1"/>
  <c r="I25" i="19"/>
  <c r="I26" i="19" s="1"/>
  <c r="I17" i="19"/>
  <c r="I18" i="19" s="1"/>
  <c r="J47" i="12"/>
  <c r="I47" i="12"/>
  <c r="H17" i="19"/>
  <c r="H18" i="19" s="1"/>
  <c r="F17" i="19"/>
  <c r="F18" i="19" s="1"/>
  <c r="G47" i="12"/>
  <c r="E17" i="19"/>
  <c r="E18" i="19" s="1"/>
  <c r="F47" i="12"/>
  <c r="N33" i="19"/>
  <c r="N34" i="19" s="1"/>
  <c r="D34" i="19"/>
  <c r="C47" i="20"/>
  <c r="B9" i="19"/>
  <c r="B10" i="19" s="1"/>
  <c r="F47" i="20"/>
  <c r="E9" i="19"/>
  <c r="E10" i="19" s="1"/>
  <c r="N47" i="20"/>
  <c r="M9" i="19"/>
  <c r="M10" i="19" s="1"/>
  <c r="D47" i="20"/>
  <c r="C9" i="19"/>
  <c r="C10" i="19" s="1"/>
  <c r="M47" i="20"/>
  <c r="C47" i="6"/>
  <c r="L47" i="10"/>
  <c r="E47" i="6"/>
  <c r="E47" i="10"/>
  <c r="D47" i="6"/>
  <c r="D47" i="10"/>
  <c r="J47" i="20"/>
  <c r="I47" i="20"/>
  <c r="H47" i="20"/>
  <c r="L47" i="20"/>
  <c r="K47" i="20"/>
  <c r="H47" i="10"/>
  <c r="M47" i="10"/>
  <c r="O45" i="13"/>
  <c r="O47" i="13" s="1"/>
  <c r="O5" i="6"/>
  <c r="N47" i="6"/>
  <c r="N47" i="10"/>
  <c r="I47" i="13"/>
  <c r="M47" i="13"/>
  <c r="O45" i="18"/>
  <c r="O47" i="18" s="1"/>
  <c r="K47" i="13"/>
  <c r="I47" i="10"/>
  <c r="C45" i="12"/>
  <c r="D47" i="13"/>
  <c r="H47" i="13"/>
  <c r="L47" i="13"/>
  <c r="J47" i="10"/>
  <c r="K47" i="10"/>
  <c r="J47" i="13"/>
  <c r="N47" i="13"/>
  <c r="G47" i="20"/>
  <c r="G47" i="13"/>
  <c r="G47" i="10"/>
  <c r="F47" i="13"/>
  <c r="F47" i="6"/>
  <c r="J47" i="6"/>
  <c r="G47" i="6"/>
  <c r="I47" i="6"/>
  <c r="M47" i="6"/>
  <c r="H47" i="6"/>
  <c r="L47" i="6"/>
  <c r="K47" i="6"/>
  <c r="F47" i="10"/>
  <c r="N38" i="19"/>
  <c r="O45" i="12"/>
  <c r="O47" i="12" s="1"/>
  <c r="E47" i="13"/>
  <c r="C47" i="13"/>
  <c r="E47" i="20"/>
  <c r="O45" i="16"/>
  <c r="O47" i="16" s="1"/>
  <c r="O45" i="6"/>
  <c r="O47" i="6" s="1"/>
  <c r="O45" i="10"/>
  <c r="O47" i="10" s="1"/>
  <c r="O45" i="20"/>
  <c r="O47" i="20" s="1"/>
  <c r="B17" i="19" l="1"/>
  <c r="B18" i="19" s="1"/>
  <c r="C47" i="12"/>
  <c r="N41" i="19"/>
  <c r="N42" i="19" s="1"/>
  <c r="B42" i="19"/>
  <c r="N9" i="19"/>
  <c r="N10" i="19" s="1"/>
  <c r="C47" i="10"/>
  <c r="N23" i="19"/>
  <c r="N31" i="19"/>
  <c r="N6" i="19"/>
  <c r="N22" i="19"/>
  <c r="N30" i="19"/>
  <c r="N25" i="19" l="1"/>
  <c r="N26" i="19" s="1"/>
  <c r="N17" i="19"/>
  <c r="N18" i="19" s="1"/>
  <c r="N39" i="19"/>
  <c r="N15" i="19"/>
  <c r="N7" i="19"/>
</calcChain>
</file>

<file path=xl/sharedStrings.xml><?xml version="1.0" encoding="utf-8"?>
<sst xmlns="http://schemas.openxmlformats.org/spreadsheetml/2006/main" count="510" uniqueCount="80">
  <si>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</si>
  <si>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</si>
  <si>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</si>
  <si>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</si>
  <si>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</si>
  <si>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</si>
  <si>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</si>
  <si>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Fogars de Montclús</t>
  </si>
  <si>
    <t>Granera</t>
  </si>
  <si>
    <t>Granollers</t>
  </si>
  <si>
    <t>Gualba</t>
  </si>
  <si>
    <t>Lliçà d'Amunt</t>
  </si>
  <si>
    <t>Lliçà de Vall</t>
  </si>
  <si>
    <t>Llinars del Vallès</t>
  </si>
  <si>
    <t>Martorelles</t>
  </si>
  <si>
    <t>Mollet del Vallès</t>
  </si>
  <si>
    <t>Montmeló</t>
  </si>
  <si>
    <t>Montornès</t>
  </si>
  <si>
    <t>Montseny</t>
  </si>
  <si>
    <t>Parets del Vallès</t>
  </si>
  <si>
    <t>Sant Celoni</t>
  </si>
  <si>
    <t>Tagamanent</t>
  </si>
  <si>
    <t>Vallgorguina</t>
  </si>
  <si>
    <t>Vallromanes</t>
  </si>
  <si>
    <t>Vilalba Sasserra</t>
  </si>
  <si>
    <t>Vilanova del Vallès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</si>
  <si>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</si>
  <si>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</si>
  <si>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</si>
  <si>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</si>
  <si>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</si>
  <si>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</si>
  <si>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</si>
  <si>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</si>
  <si>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</si>
  <si>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</si>
  <si>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</si>
  <si>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</si>
  <si>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</si>
  <si>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Ametlla del Vallès, L'</t>
  </si>
  <si>
    <t>Franqueses del Vallès, Les</t>
  </si>
  <si>
    <t>Garriga, La</t>
  </si>
  <si>
    <t>Llagosta, La</t>
  </si>
  <si>
    <t>Roca del Vallès, La</t>
  </si>
  <si>
    <t>Sant Antoni de Vilamajor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</si>
  <si>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</si>
  <si>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</si>
  <si>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</si>
  <si>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</si>
  <si>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</si>
  <si>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Eulàlia de Ronçana</t>
  </si>
  <si>
    <t>Santa Maria de Martorelles</t>
  </si>
  <si>
    <t>Santa Maria de Palautordera</t>
  </si>
  <si>
    <t>Àrees d'aportació i recollida Porta a porta d'Envasos</t>
  </si>
  <si>
    <t>Àrees d'aportació i recollida Porta a porta de Vidre</t>
  </si>
  <si>
    <t>Àrees d'aportació i recollida Porta a porta de RMO</t>
  </si>
  <si>
    <t>Àrees d'aportació i recollida Porta a porta de FORM</t>
  </si>
  <si>
    <t>Població</t>
  </si>
  <si>
    <t>Increment/Decrement</t>
  </si>
  <si>
    <t>Núm.</t>
  </si>
  <si>
    <t xml:space="preserve">Núm. </t>
  </si>
  <si>
    <t>Paper/Cartró</t>
  </si>
  <si>
    <t>Envasos</t>
  </si>
  <si>
    <t>Vidre</t>
  </si>
  <si>
    <t>RMO</t>
  </si>
  <si>
    <t>FORM</t>
  </si>
  <si>
    <t>Paper i Cartró - Porta a porta, Mercat i papereres</t>
  </si>
  <si>
    <t>Àrees d'aportació i recollida complementària</t>
  </si>
  <si>
    <t>Deixalleries</t>
  </si>
  <si>
    <t>TOTAL MENSUAL 2021</t>
  </si>
  <si>
    <t>PAPER I CARTRÓ - 2022</t>
  </si>
  <si>
    <t>TOTAL MENSUAL 2022</t>
  </si>
  <si>
    <t>ENVASOS - 2022</t>
  </si>
  <si>
    <t>VIDRE - 2022</t>
  </si>
  <si>
    <t>RMO - 2022</t>
  </si>
  <si>
    <t>ORGÀNICA - 2022</t>
  </si>
  <si>
    <t>VERD - 2022</t>
  </si>
  <si>
    <t>VOLUMINOSOS - 2022</t>
  </si>
  <si>
    <t>% 22-21</t>
  </si>
  <si>
    <t>Xifres en quilos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</si>
</sst>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[$€]_-;\-* #,##0.00\ [$€]_-;_-* &quot;-&quot;??\ [$€]_-;_-@_-"/>
    <numFmt numFmtId="167" formatCode="#,##0.00&quot;    &quot;;#,##0.00&quot;    &quot;;&quot;-&quot;#&quot;    &quot;;@&quot; &quot;"/>
    <numFmt numFmtId="168" formatCode="#,##0.00&quot; &quot;[$€-403];[Red]&quot;-&quot;#,##0.00&quot; &quot;[$€-403]"/>
    <numFmt numFmtId="169" formatCode="0.0%"/>
    <numFmt numFmtId="172" formatCode="#,##0.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8"/>
        <bgColor theme="8"/>
      </patternFill>
    </fill>
  </fills>
  <borders count="1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/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/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165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166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167" fontId="12" fillId="0" borderId="0"/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4" fillId="0" borderId="0"/>
    <xf numFmtId="0" fontId="14" fillId="0" borderId="0"/>
    <xf numFmtId="168" fontId="14" fillId="0" borderId="0"/>
    <xf numFmtId="168" fontId="14" fillId="0" borderId="0"/>
    <xf numFmtId="0" fontId="1" fillId="0" borderId="0"/>
    <xf numFmtId="165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03">
    <xf numFmtId="0" fontId="0" fillId="0" borderId="0" xfId="0"/>
    <xf numFmtId="0" fontId="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3" fontId="4" fillId="0" borderId="7" xfId="0" applyNumberFormat="1" applyFont="1" applyBorder="1" applyAlignment="1" applyProtection="1">
      <alignment horizontal="center"/>
      <protection hidden="1"/>
    </xf>
    <xf numFmtId="3" fontId="4" fillId="0" borderId="8" xfId="0" applyNumberFormat="1" applyFont="1" applyBorder="1" applyAlignment="1" applyProtection="1">
      <alignment horizontal="center"/>
      <protection hidden="1"/>
    </xf>
    <xf numFmtId="3" fontId="4" fillId="0" borderId="9" xfId="0" applyNumberFormat="1" applyFont="1" applyBorder="1" applyAlignment="1" applyProtection="1">
      <alignment horizontal="center"/>
      <protection hidden="1"/>
    </xf>
    <xf numFmtId="3" fontId="4" fillId="0" borderId="10" xfId="0" applyNumberFormat="1" applyFont="1" applyBorder="1" applyAlignment="1" applyProtection="1">
      <alignment horizontal="center"/>
      <protection hidden="1"/>
    </xf>
    <xf numFmtId="3" fontId="0" fillId="0" borderId="1" xfId="0" applyNumberFormat="1" applyBorder="1" applyAlignment="1" applyProtection="1">
      <alignment horizontal="center"/>
      <protection hidden="1"/>
    </xf>
    <xf numFmtId="3" fontId="0" fillId="0" borderId="2" xfId="0" applyNumberFormat="1" applyBorder="1" applyAlignment="1" applyProtection="1">
      <alignment horizontal="center"/>
      <protection hidden="1"/>
    </xf>
    <xf numFmtId="3" fontId="0" fillId="0" borderId="3" xfId="0" applyNumberFormat="1" applyBorder="1" applyAlignment="1" applyProtection="1">
      <alignment horizontal="center"/>
      <protection hidden="1"/>
    </xf>
    <xf numFmtId="3" fontId="0" fillId="0" borderId="4" xfId="0" applyNumberFormat="1" applyBorder="1" applyAlignment="1" applyProtection="1">
      <alignment horizontal="center"/>
      <protection hidden="1"/>
    </xf>
    <xf numFmtId="3" fontId="0" fillId="0" borderId="11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3" fontId="4" fillId="0" borderId="15" xfId="0" applyNumberFormat="1" applyFont="1" applyBorder="1" applyAlignment="1" applyProtection="1">
      <alignment horizontal="center"/>
      <protection hidden="1"/>
    </xf>
    <xf numFmtId="3" fontId="4" fillId="0" borderId="16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3" fontId="6" fillId="0" borderId="0" xfId="0" applyNumberFormat="1" applyFont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3" fontId="0" fillId="0" borderId="20" xfId="0" applyNumberFormat="1" applyBorder="1" applyAlignment="1" applyProtection="1">
      <alignment horizontal="center"/>
      <protection hidden="1"/>
    </xf>
    <xf numFmtId="0" fontId="4" fillId="0" borderId="10" xfId="0" applyFont="1" applyBorder="1" applyProtection="1">
      <protection hidden="1"/>
    </xf>
    <xf numFmtId="2" fontId="0" fillId="0" borderId="0" xfId="0" applyNumberFormat="1" applyProtection="1">
      <protection hidden="1"/>
    </xf>
    <xf numFmtId="3" fontId="4" fillId="0" borderId="17" xfId="0" applyNumberFormat="1" applyFont="1" applyBorder="1" applyAlignment="1" applyProtection="1">
      <alignment horizontal="center"/>
      <protection hidden="1"/>
    </xf>
    <xf numFmtId="0" fontId="6" fillId="0" borderId="26" xfId="0" applyFont="1" applyBorder="1" applyAlignment="1" applyProtection="1">
      <alignment horizontal="left"/>
      <protection hidden="1"/>
    </xf>
    <xf numFmtId="3" fontId="6" fillId="0" borderId="15" xfId="0" applyNumberFormat="1" applyFont="1" applyBorder="1" applyAlignment="1" applyProtection="1">
      <alignment horizontal="center"/>
      <protection hidden="1"/>
    </xf>
    <xf numFmtId="3" fontId="6" fillId="0" borderId="16" xfId="0" applyNumberFormat="1" applyFont="1" applyBorder="1" applyAlignment="1" applyProtection="1">
      <alignment horizontal="center"/>
      <protection hidden="1"/>
    </xf>
    <xf numFmtId="3" fontId="6" fillId="0" borderId="18" xfId="0" applyNumberFormat="1" applyFont="1" applyBorder="1" applyAlignment="1" applyProtection="1">
      <alignment horizontal="center"/>
      <protection hidden="1"/>
    </xf>
    <xf numFmtId="3" fontId="6" fillId="0" borderId="26" xfId="0" applyNumberFormat="1" applyFont="1" applyBorder="1" applyAlignment="1" applyProtection="1">
      <alignment horizontal="center"/>
      <protection hidden="1"/>
    </xf>
    <xf numFmtId="3" fontId="0" fillId="0" borderId="30" xfId="0" applyNumberFormat="1" applyBorder="1" applyAlignment="1" applyProtection="1">
      <alignment horizontal="center"/>
      <protection hidden="1"/>
    </xf>
    <xf numFmtId="3" fontId="0" fillId="0" borderId="28" xfId="0" applyNumberFormat="1" applyBorder="1" applyAlignment="1" applyProtection="1">
      <alignment horizontal="center"/>
      <protection hidden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31" xfId="0" applyNumberFormat="1" applyBorder="1" applyAlignment="1" applyProtection="1">
      <alignment horizontal="center"/>
      <protection hidden="1"/>
    </xf>
    <xf numFmtId="3" fontId="6" fillId="0" borderId="32" xfId="0" applyNumberFormat="1" applyFont="1" applyBorder="1" applyAlignment="1" applyProtection="1">
      <alignment horizontal="center"/>
      <protection hidden="1"/>
    </xf>
    <xf numFmtId="3" fontId="4" fillId="0" borderId="22" xfId="0" applyNumberFormat="1" applyFont="1" applyBorder="1" applyAlignment="1" applyProtection="1">
      <alignment horizontal="center"/>
      <protection hidden="1"/>
    </xf>
    <xf numFmtId="3" fontId="6" fillId="0" borderId="33" xfId="0" applyNumberFormat="1" applyFont="1" applyBorder="1" applyAlignment="1" applyProtection="1">
      <alignment horizontal="center"/>
      <protection hidden="1"/>
    </xf>
    <xf numFmtId="3" fontId="0" fillId="0" borderId="34" xfId="0" applyNumberFormat="1" applyBorder="1" applyAlignment="1" applyProtection="1">
      <alignment horizontal="center"/>
      <protection hidden="1"/>
    </xf>
    <xf numFmtId="3" fontId="6" fillId="0" borderId="35" xfId="0" applyNumberFormat="1" applyFont="1" applyBorder="1" applyAlignment="1" applyProtection="1">
      <alignment horizontal="center"/>
      <protection hidden="1"/>
    </xf>
    <xf numFmtId="3" fontId="4" fillId="0" borderId="21" xfId="0" applyNumberFormat="1" applyFont="1" applyBorder="1" applyAlignment="1" applyProtection="1">
      <alignment horizontal="center"/>
      <protection hidden="1"/>
    </xf>
    <xf numFmtId="3" fontId="0" fillId="0" borderId="27" xfId="0" applyNumberFormat="1" applyBorder="1" applyAlignment="1" applyProtection="1">
      <alignment horizontal="center"/>
      <protection hidden="1"/>
    </xf>
    <xf numFmtId="3" fontId="6" fillId="0" borderId="36" xfId="0" applyNumberFormat="1" applyFont="1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0" fontId="0" fillId="0" borderId="12" xfId="0" applyBorder="1" applyAlignment="1" applyProtection="1">
      <alignment horizontal="left"/>
      <protection hidden="1"/>
    </xf>
    <xf numFmtId="0" fontId="6" fillId="0" borderId="35" xfId="0" applyFont="1" applyBorder="1" applyAlignment="1" applyProtection="1">
      <alignment horizontal="left"/>
      <protection hidden="1"/>
    </xf>
    <xf numFmtId="3" fontId="0" fillId="0" borderId="40" xfId="0" applyNumberFormat="1" applyBorder="1" applyAlignment="1" applyProtection="1">
      <alignment horizontal="center"/>
      <protection hidden="1"/>
    </xf>
    <xf numFmtId="3" fontId="0" fillId="0" borderId="41" xfId="0" applyNumberFormat="1" applyBorder="1" applyAlignment="1" applyProtection="1">
      <alignment horizontal="center"/>
      <protection hidden="1"/>
    </xf>
    <xf numFmtId="3" fontId="0" fillId="0" borderId="42" xfId="0" applyNumberFormat="1" applyBorder="1" applyAlignment="1" applyProtection="1">
      <alignment horizontal="center"/>
      <protection hidden="1"/>
    </xf>
    <xf numFmtId="3" fontId="0" fillId="0" borderId="43" xfId="0" applyNumberFormat="1" applyBorder="1" applyAlignment="1" applyProtection="1">
      <alignment horizontal="center"/>
      <protection hidden="1"/>
    </xf>
    <xf numFmtId="3" fontId="0" fillId="0" borderId="44" xfId="0" applyNumberFormat="1" applyBorder="1" applyAlignment="1" applyProtection="1">
      <alignment horizontal="center"/>
      <protection hidden="1"/>
    </xf>
    <xf numFmtId="3" fontId="0" fillId="0" borderId="45" xfId="0" applyNumberFormat="1" applyBorder="1" applyAlignment="1" applyProtection="1">
      <alignment horizontal="center"/>
      <protection hidden="1"/>
    </xf>
    <xf numFmtId="3" fontId="0" fillId="0" borderId="46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10" fillId="0" borderId="0" xfId="0" applyFont="1"/>
    <xf numFmtId="0" fontId="11" fillId="0" borderId="0" xfId="0" applyFont="1"/>
    <xf numFmtId="3" fontId="0" fillId="0" borderId="0" xfId="0" applyNumberFormat="1" applyAlignment="1">
      <alignment horizontal="center"/>
    </xf>
    <xf numFmtId="3" fontId="11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0" xfId="12" applyFont="1"/>
    <xf numFmtId="0" fontId="12" fillId="0" borderId="0" xfId="12"/>
    <xf numFmtId="0" fontId="11" fillId="0" borderId="0" xfId="12" applyFont="1"/>
    <xf numFmtId="2" fontId="12" fillId="0" borderId="0" xfId="12" applyNumberFormat="1"/>
    <xf numFmtId="3" fontId="12" fillId="0" borderId="0" xfId="12" applyNumberFormat="1" applyAlignment="1">
      <alignment horizontal="center"/>
    </xf>
    <xf numFmtId="3" fontId="11" fillId="0" borderId="0" xfId="12" applyNumberFormat="1" applyFont="1" applyAlignment="1">
      <alignment horizontal="center"/>
    </xf>
    <xf numFmtId="3" fontId="0" fillId="0" borderId="49" xfId="0" applyNumberFormat="1" applyBorder="1" applyAlignment="1" applyProtection="1">
      <alignment horizontal="center"/>
      <protection hidden="1"/>
    </xf>
    <xf numFmtId="3" fontId="0" fillId="0" borderId="50" xfId="0" applyNumberFormat="1" applyBorder="1" applyAlignment="1" applyProtection="1">
      <alignment horizontal="center"/>
      <protection hidden="1"/>
    </xf>
    <xf numFmtId="3" fontId="0" fillId="0" borderId="51" xfId="0" applyNumberFormat="1" applyBorder="1" applyAlignment="1" applyProtection="1">
      <alignment horizontal="center"/>
      <protection hidden="1"/>
    </xf>
    <xf numFmtId="0" fontId="6" fillId="0" borderId="53" xfId="0" applyFont="1" applyBorder="1" applyAlignment="1">
      <alignment horizontal="left"/>
    </xf>
    <xf numFmtId="3" fontId="6" fillId="0" borderId="54" xfId="0" applyNumberFormat="1" applyFont="1" applyBorder="1" applyAlignment="1">
      <alignment horizontal="center"/>
    </xf>
    <xf numFmtId="3" fontId="6" fillId="0" borderId="32" xfId="0" applyNumberFormat="1" applyFont="1" applyBorder="1" applyAlignment="1">
      <alignment horizontal="center"/>
    </xf>
    <xf numFmtId="3" fontId="6" fillId="0" borderId="55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0" fontId="4" fillId="2" borderId="35" xfId="0" applyFont="1" applyFill="1" applyBorder="1"/>
    <xf numFmtId="3" fontId="4" fillId="2" borderId="54" xfId="0" applyNumberFormat="1" applyFont="1" applyFill="1" applyBorder="1" applyAlignment="1">
      <alignment horizontal="center"/>
    </xf>
    <xf numFmtId="3" fontId="4" fillId="2" borderId="32" xfId="0" applyNumberFormat="1" applyFont="1" applyFill="1" applyBorder="1" applyAlignment="1">
      <alignment horizontal="center"/>
    </xf>
    <xf numFmtId="3" fontId="4" fillId="2" borderId="35" xfId="0" applyNumberFormat="1" applyFont="1" applyFill="1" applyBorder="1" applyAlignment="1">
      <alignment horizontal="center"/>
    </xf>
    <xf numFmtId="3" fontId="7" fillId="0" borderId="56" xfId="0" applyNumberFormat="1" applyFont="1" applyBorder="1" applyAlignment="1">
      <alignment horizontal="center"/>
    </xf>
    <xf numFmtId="0" fontId="4" fillId="0" borderId="52" xfId="0" applyFont="1" applyBorder="1" applyAlignment="1" applyProtection="1">
      <alignment horizontal="left"/>
      <protection hidden="1"/>
    </xf>
    <xf numFmtId="9" fontId="0" fillId="0" borderId="0" xfId="11" applyFont="1" applyAlignment="1" applyProtection="1">
      <alignment horizontal="center"/>
      <protection hidden="1"/>
    </xf>
    <xf numFmtId="169" fontId="15" fillId="0" borderId="20" xfId="11" applyNumberFormat="1" applyFont="1" applyBorder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left"/>
      <protection hidden="1"/>
    </xf>
    <xf numFmtId="169" fontId="15" fillId="0" borderId="57" xfId="11" applyNumberFormat="1" applyFont="1" applyBorder="1" applyAlignment="1" applyProtection="1">
      <alignment horizontal="center"/>
      <protection hidden="1"/>
    </xf>
    <xf numFmtId="0" fontId="4" fillId="4" borderId="10" xfId="0" applyFont="1" applyFill="1" applyBorder="1" applyAlignment="1">
      <alignment horizontal="left"/>
    </xf>
    <xf numFmtId="169" fontId="15" fillId="4" borderId="58" xfId="11" applyNumberFormat="1" applyFont="1" applyFill="1" applyBorder="1" applyAlignment="1">
      <alignment horizontal="center"/>
    </xf>
    <xf numFmtId="3" fontId="0" fillId="0" borderId="60" xfId="0" applyNumberFormat="1" applyBorder="1" applyAlignment="1" applyProtection="1">
      <alignment horizontal="center"/>
      <protection hidden="1"/>
    </xf>
    <xf numFmtId="3" fontId="4" fillId="0" borderId="28" xfId="0" applyNumberFormat="1" applyFont="1" applyBorder="1" applyAlignment="1" applyProtection="1">
      <alignment horizontal="center"/>
      <protection hidden="1"/>
    </xf>
    <xf numFmtId="3" fontId="0" fillId="0" borderId="61" xfId="0" applyNumberFormat="1" applyBorder="1" applyAlignment="1" applyProtection="1">
      <alignment horizontal="center"/>
      <protection hidden="1"/>
    </xf>
    <xf numFmtId="3" fontId="0" fillId="0" borderId="62" xfId="0" applyNumberFormat="1" applyBorder="1" applyAlignment="1" applyProtection="1">
      <alignment horizontal="center"/>
      <protection hidden="1"/>
    </xf>
    <xf numFmtId="3" fontId="0" fillId="0" borderId="63" xfId="0" applyNumberFormat="1" applyBorder="1" applyAlignment="1" applyProtection="1">
      <alignment horizontal="center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0" fillId="0" borderId="64" xfId="0" applyBorder="1" applyAlignment="1" applyProtection="1">
      <alignment horizontal="left"/>
      <protection hidden="1"/>
    </xf>
    <xf numFmtId="0" fontId="0" fillId="0" borderId="65" xfId="0" applyBorder="1" applyAlignment="1" applyProtection="1">
      <alignment horizontal="left"/>
      <protection hidden="1"/>
    </xf>
    <xf numFmtId="3" fontId="0" fillId="0" borderId="67" xfId="0" applyNumberFormat="1" applyBorder="1" applyAlignment="1" applyProtection="1">
      <alignment horizontal="center"/>
      <protection hidden="1"/>
    </xf>
    <xf numFmtId="0" fontId="0" fillId="0" borderId="66" xfId="0" applyBorder="1" applyAlignment="1" applyProtection="1">
      <alignment horizontal="left"/>
      <protection hidden="1"/>
    </xf>
    <xf numFmtId="3" fontId="0" fillId="0" borderId="48" xfId="0" applyNumberFormat="1" applyBorder="1" applyAlignment="1" applyProtection="1">
      <alignment horizontal="center"/>
      <protection hidden="1"/>
    </xf>
    <xf numFmtId="0" fontId="0" fillId="0" borderId="68" xfId="0" applyBorder="1" applyAlignment="1" applyProtection="1">
      <alignment horizontal="left"/>
      <protection hidden="1"/>
    </xf>
    <xf numFmtId="0" fontId="0" fillId="0" borderId="69" xfId="0" applyBorder="1" applyAlignment="1" applyProtection="1">
      <alignment horizontal="left"/>
      <protection hidden="1"/>
    </xf>
    <xf numFmtId="3" fontId="4" fillId="0" borderId="52" xfId="0" applyNumberFormat="1" applyFont="1" applyBorder="1" applyAlignment="1" applyProtection="1">
      <alignment horizontal="center"/>
      <protection hidden="1"/>
    </xf>
    <xf numFmtId="3" fontId="0" fillId="0" borderId="38" xfId="0" applyNumberFormat="1" applyBorder="1" applyAlignment="1" applyProtection="1">
      <alignment horizontal="center"/>
      <protection hidden="1"/>
    </xf>
    <xf numFmtId="3" fontId="0" fillId="0" borderId="39" xfId="0" applyNumberFormat="1" applyBorder="1" applyAlignment="1" applyProtection="1">
      <alignment horizontal="center"/>
      <protection hidden="1"/>
    </xf>
    <xf numFmtId="3" fontId="12" fillId="0" borderId="56" xfId="0" applyNumberFormat="1" applyFont="1" applyBorder="1" applyAlignment="1">
      <alignment horizontal="center"/>
    </xf>
    <xf numFmtId="3" fontId="3" fillId="0" borderId="23" xfId="0" applyNumberFormat="1" applyFont="1" applyBorder="1" applyAlignment="1" applyProtection="1">
      <alignment horizontal="center"/>
      <protection hidden="1"/>
    </xf>
    <xf numFmtId="3" fontId="3" fillId="0" borderId="1" xfId="0" applyNumberFormat="1" applyFont="1" applyBorder="1" applyAlignment="1" applyProtection="1">
      <alignment horizontal="center"/>
      <protection hidden="1"/>
    </xf>
    <xf numFmtId="3" fontId="3" fillId="0" borderId="13" xfId="0" applyNumberFormat="1" applyFont="1" applyBorder="1" applyAlignment="1" applyProtection="1">
      <alignment horizontal="center"/>
      <protection hidden="1"/>
    </xf>
    <xf numFmtId="3" fontId="3" fillId="0" borderId="3" xfId="0" applyNumberFormat="1" applyFont="1" applyBorder="1" applyAlignment="1" applyProtection="1">
      <alignment horizontal="center"/>
      <protection hidden="1"/>
    </xf>
    <xf numFmtId="3" fontId="3" fillId="0" borderId="14" xfId="0" applyNumberFormat="1" applyFont="1" applyBorder="1" applyAlignment="1" applyProtection="1">
      <alignment horizontal="center"/>
      <protection hidden="1"/>
    </xf>
    <xf numFmtId="3" fontId="3" fillId="0" borderId="5" xfId="0" applyNumberFormat="1" applyFont="1" applyBorder="1" applyAlignment="1" applyProtection="1">
      <alignment horizontal="center"/>
      <protection hidden="1"/>
    </xf>
    <xf numFmtId="3" fontId="11" fillId="0" borderId="35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72" xfId="0" applyNumberFormat="1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0" fillId="0" borderId="10" xfId="0" applyBorder="1"/>
    <xf numFmtId="3" fontId="11" fillId="0" borderId="73" xfId="0" applyNumberFormat="1" applyFont="1" applyBorder="1" applyAlignment="1">
      <alignment horizontal="center"/>
    </xf>
    <xf numFmtId="0" fontId="12" fillId="0" borderId="52" xfId="12" applyBorder="1"/>
    <xf numFmtId="3" fontId="11" fillId="0" borderId="52" xfId="12" applyNumberFormat="1" applyFont="1" applyBorder="1" applyAlignment="1">
      <alignment horizontal="center"/>
    </xf>
    <xf numFmtId="0" fontId="11" fillId="0" borderId="10" xfId="12" applyFont="1" applyBorder="1"/>
    <xf numFmtId="3" fontId="11" fillId="0" borderId="70" xfId="12" applyNumberFormat="1" applyFont="1" applyBorder="1" applyAlignment="1">
      <alignment horizontal="center"/>
    </xf>
    <xf numFmtId="3" fontId="11" fillId="0" borderId="71" xfId="12" applyNumberFormat="1" applyFont="1" applyBorder="1" applyAlignment="1">
      <alignment horizontal="center"/>
    </xf>
    <xf numFmtId="3" fontId="11" fillId="0" borderId="10" xfId="12" applyNumberFormat="1" applyFont="1" applyBorder="1" applyAlignment="1">
      <alignment horizontal="center"/>
    </xf>
    <xf numFmtId="169" fontId="16" fillId="0" borderId="7" xfId="11" applyNumberFormat="1" applyFont="1" applyFill="1" applyBorder="1" applyAlignment="1" applyProtection="1">
      <alignment horizontal="center"/>
      <protection hidden="1"/>
    </xf>
    <xf numFmtId="169" fontId="16" fillId="0" borderId="8" xfId="11" applyNumberFormat="1" applyFont="1" applyFill="1" applyBorder="1" applyAlignment="1" applyProtection="1">
      <alignment horizontal="center"/>
      <protection hidden="1"/>
    </xf>
    <xf numFmtId="3" fontId="4" fillId="0" borderId="23" xfId="0" applyNumberFormat="1" applyFont="1" applyBorder="1" applyAlignment="1" applyProtection="1">
      <alignment horizontal="center"/>
      <protection hidden="1"/>
    </xf>
    <xf numFmtId="3" fontId="4" fillId="0" borderId="24" xfId="0" applyNumberFormat="1" applyFont="1" applyBorder="1" applyAlignment="1" applyProtection="1">
      <alignment horizontal="center"/>
      <protection hidden="1"/>
    </xf>
    <xf numFmtId="3" fontId="4" fillId="0" borderId="25" xfId="0" applyNumberFormat="1" applyFont="1" applyBorder="1" applyAlignment="1" applyProtection="1">
      <alignment horizontal="center"/>
      <protection hidden="1"/>
    </xf>
    <xf numFmtId="0" fontId="9" fillId="3" borderId="74" xfId="0" applyFont="1" applyFill="1" applyBorder="1"/>
    <xf numFmtId="0" fontId="0" fillId="0" borderId="75" xfId="0" applyBorder="1" applyAlignment="1">
      <alignment horizontal="left"/>
    </xf>
    <xf numFmtId="0" fontId="0" fillId="0" borderId="76" xfId="0" applyBorder="1" applyAlignment="1">
      <alignment horizontal="left"/>
    </xf>
    <xf numFmtId="3" fontId="9" fillId="3" borderId="74" xfId="0" applyNumberFormat="1" applyFont="1" applyFill="1" applyBorder="1" applyAlignment="1" applyProtection="1">
      <alignment horizontal="center"/>
      <protection hidden="1"/>
    </xf>
    <xf numFmtId="3" fontId="12" fillId="0" borderId="77" xfId="0" applyNumberFormat="1" applyFont="1" applyBorder="1" applyAlignment="1" applyProtection="1">
      <alignment horizontal="center"/>
      <protection hidden="1"/>
    </xf>
    <xf numFmtId="3" fontId="12" fillId="0" borderId="75" xfId="0" applyNumberFormat="1" applyFont="1" applyBorder="1" applyAlignment="1" applyProtection="1">
      <alignment horizontal="center"/>
      <protection hidden="1"/>
    </xf>
    <xf numFmtId="3" fontId="12" fillId="0" borderId="76" xfId="0" applyNumberFormat="1" applyFont="1" applyBorder="1" applyAlignment="1" applyProtection="1">
      <alignment horizontal="center"/>
      <protection hidden="1"/>
    </xf>
    <xf numFmtId="3" fontId="9" fillId="3" borderId="79" xfId="0" applyNumberFormat="1" applyFont="1" applyFill="1" applyBorder="1" applyAlignment="1">
      <alignment horizontal="center"/>
    </xf>
    <xf numFmtId="3" fontId="9" fillId="3" borderId="80" xfId="0" applyNumberFormat="1" applyFont="1" applyFill="1" applyBorder="1" applyAlignment="1">
      <alignment horizontal="center"/>
    </xf>
    <xf numFmtId="3" fontId="9" fillId="3" borderId="81" xfId="0" applyNumberFormat="1" applyFont="1" applyFill="1" applyBorder="1" applyAlignment="1">
      <alignment horizontal="center"/>
    </xf>
    <xf numFmtId="3" fontId="4" fillId="0" borderId="82" xfId="0" applyNumberFormat="1" applyFont="1" applyBorder="1" applyAlignment="1">
      <alignment horizontal="center"/>
    </xf>
    <xf numFmtId="3" fontId="4" fillId="0" borderId="83" xfId="0" applyNumberFormat="1" applyFont="1" applyBorder="1" applyAlignment="1">
      <alignment horizontal="center"/>
    </xf>
    <xf numFmtId="3" fontId="12" fillId="0" borderId="84" xfId="0" applyNumberFormat="1" applyFont="1" applyBorder="1" applyAlignment="1">
      <alignment horizontal="center"/>
    </xf>
    <xf numFmtId="3" fontId="12" fillId="0" borderId="85" xfId="0" applyNumberFormat="1" applyFont="1" applyBorder="1" applyAlignment="1">
      <alignment horizontal="center"/>
    </xf>
    <xf numFmtId="3" fontId="7" fillId="0" borderId="85" xfId="0" applyNumberFormat="1" applyFont="1" applyBorder="1" applyAlignment="1">
      <alignment horizontal="center"/>
    </xf>
    <xf numFmtId="3" fontId="7" fillId="0" borderId="86" xfId="0" applyNumberFormat="1" applyFont="1" applyBorder="1" applyAlignment="1">
      <alignment horizontal="center"/>
    </xf>
    <xf numFmtId="3" fontId="12" fillId="0" borderId="87" xfId="0" applyNumberFormat="1" applyFont="1" applyBorder="1" applyAlignment="1">
      <alignment horizontal="center"/>
    </xf>
    <xf numFmtId="3" fontId="7" fillId="0" borderId="88" xfId="0" applyNumberFormat="1" applyFont="1" applyBorder="1" applyAlignment="1">
      <alignment horizontal="center"/>
    </xf>
    <xf numFmtId="3" fontId="12" fillId="0" borderId="89" xfId="0" applyNumberFormat="1" applyFont="1" applyBorder="1" applyAlignment="1">
      <alignment horizontal="center"/>
    </xf>
    <xf numFmtId="3" fontId="12" fillId="0" borderId="90" xfId="0" applyNumberFormat="1" applyFont="1" applyBorder="1" applyAlignment="1">
      <alignment horizontal="center"/>
    </xf>
    <xf numFmtId="3" fontId="7" fillId="0" borderId="90" xfId="0" applyNumberFormat="1" applyFont="1" applyBorder="1" applyAlignment="1">
      <alignment horizontal="center"/>
    </xf>
    <xf numFmtId="3" fontId="7" fillId="0" borderId="91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9" fillId="3" borderId="10" xfId="0" applyNumberFormat="1" applyFont="1" applyFill="1" applyBorder="1" applyAlignment="1">
      <alignment horizontal="center"/>
    </xf>
    <xf numFmtId="3" fontId="11" fillId="0" borderId="92" xfId="0" applyNumberFormat="1" applyFont="1" applyBorder="1" applyAlignment="1">
      <alignment horizontal="center"/>
    </xf>
    <xf numFmtId="3" fontId="11" fillId="0" borderId="93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7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0" fontId="0" fillId="0" borderId="6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0" xfId="0" applyBorder="1" applyAlignment="1">
      <alignment horizontal="left"/>
    </xf>
    <xf numFmtId="3" fontId="12" fillId="0" borderId="94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12" fillId="0" borderId="13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11" fillId="0" borderId="67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1" fillId="0" borderId="60" xfId="0" applyNumberFormat="1" applyFont="1" applyBorder="1" applyAlignment="1">
      <alignment horizontal="center"/>
    </xf>
    <xf numFmtId="3" fontId="11" fillId="0" borderId="97" xfId="12" applyNumberFormat="1" applyFont="1" applyBorder="1" applyAlignment="1">
      <alignment horizontal="center"/>
    </xf>
    <xf numFmtId="3" fontId="11" fillId="0" borderId="98" xfId="12" applyNumberFormat="1" applyFont="1" applyBorder="1" applyAlignment="1">
      <alignment horizontal="center"/>
    </xf>
    <xf numFmtId="3" fontId="12" fillId="0" borderId="1" xfId="12" applyNumberFormat="1" applyBorder="1" applyAlignment="1">
      <alignment horizontal="center"/>
    </xf>
    <xf numFmtId="3" fontId="11" fillId="0" borderId="2" xfId="12" applyNumberFormat="1" applyFont="1" applyBorder="1" applyAlignment="1">
      <alignment horizontal="center"/>
    </xf>
    <xf numFmtId="3" fontId="12" fillId="0" borderId="3" xfId="12" applyNumberFormat="1" applyBorder="1" applyAlignment="1">
      <alignment horizontal="center"/>
    </xf>
    <xf numFmtId="3" fontId="11" fillId="0" borderId="4" xfId="12" applyNumberFormat="1" applyFont="1" applyBorder="1" applyAlignment="1">
      <alignment horizontal="center"/>
    </xf>
    <xf numFmtId="3" fontId="12" fillId="0" borderId="5" xfId="12" applyNumberFormat="1" applyBorder="1" applyAlignment="1">
      <alignment horizontal="center"/>
    </xf>
    <xf numFmtId="3" fontId="11" fillId="0" borderId="6" xfId="12" applyNumberFormat="1" applyFont="1" applyBorder="1" applyAlignment="1">
      <alignment horizontal="center"/>
    </xf>
    <xf numFmtId="3" fontId="11" fillId="0" borderId="26" xfId="12" applyNumberFormat="1" applyFont="1" applyBorder="1" applyAlignment="1">
      <alignment horizontal="center"/>
    </xf>
    <xf numFmtId="3" fontId="12" fillId="0" borderId="23" xfId="12" applyNumberFormat="1" applyBorder="1" applyAlignment="1">
      <alignment horizontal="center"/>
    </xf>
    <xf numFmtId="3" fontId="12" fillId="0" borderId="24" xfId="12" applyNumberFormat="1" applyBorder="1" applyAlignment="1">
      <alignment horizontal="center"/>
    </xf>
    <xf numFmtId="3" fontId="12" fillId="0" borderId="99" xfId="12" applyNumberFormat="1" applyBorder="1" applyAlignment="1">
      <alignment horizontal="center"/>
    </xf>
    <xf numFmtId="3" fontId="11" fillId="0" borderId="100" xfId="12" applyNumberFormat="1" applyFont="1" applyBorder="1" applyAlignment="1">
      <alignment horizontal="center"/>
    </xf>
    <xf numFmtId="3" fontId="12" fillId="0" borderId="37" xfId="12" applyNumberFormat="1" applyBorder="1" applyAlignment="1">
      <alignment horizontal="center"/>
    </xf>
    <xf numFmtId="3" fontId="12" fillId="0" borderId="95" xfId="12" applyNumberFormat="1" applyBorder="1" applyAlignment="1">
      <alignment horizontal="center"/>
    </xf>
    <xf numFmtId="3" fontId="12" fillId="0" borderId="96" xfId="12" applyNumberFormat="1" applyBorder="1" applyAlignment="1">
      <alignment horizontal="center"/>
    </xf>
    <xf numFmtId="0" fontId="12" fillId="0" borderId="67" xfId="12" applyBorder="1" applyAlignment="1">
      <alignment horizontal="left"/>
    </xf>
    <xf numFmtId="0" fontId="12" fillId="0" borderId="11" xfId="12" applyBorder="1" applyAlignment="1">
      <alignment horizontal="left"/>
    </xf>
    <xf numFmtId="0" fontId="12" fillId="0" borderId="60" xfId="12" applyBorder="1" applyAlignment="1">
      <alignment horizontal="left"/>
    </xf>
    <xf numFmtId="0" fontId="4" fillId="0" borderId="0" xfId="0" applyFont="1"/>
    <xf numFmtId="3" fontId="17" fillId="0" borderId="102" xfId="0" applyNumberFormat="1" applyFont="1" applyBorder="1" applyAlignment="1">
      <alignment horizontal="center"/>
    </xf>
    <xf numFmtId="3" fontId="17" fillId="0" borderId="101" xfId="0" applyNumberFormat="1" applyFont="1" applyBorder="1" applyAlignment="1">
      <alignment horizontal="center"/>
    </xf>
    <xf numFmtId="3" fontId="9" fillId="5" borderId="21" xfId="0" applyNumberFormat="1" applyFont="1" applyFill="1" applyBorder="1" applyAlignment="1">
      <alignment horizontal="center"/>
    </xf>
    <xf numFmtId="3" fontId="9" fillId="5" borderId="8" xfId="0" applyNumberFormat="1" applyFont="1" applyFill="1" applyBorder="1" applyAlignment="1">
      <alignment horizontal="center"/>
    </xf>
    <xf numFmtId="3" fontId="0" fillId="0" borderId="103" xfId="0" applyNumberFormat="1" applyBorder="1" applyAlignment="1">
      <alignment horizontal="center"/>
    </xf>
    <xf numFmtId="3" fontId="12" fillId="0" borderId="103" xfId="12" applyNumberForma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hidden="1"/>
    </xf>
    <xf numFmtId="3" fontId="0" fillId="0" borderId="104" xfId="0" applyNumberFormat="1" applyBorder="1" applyAlignment="1">
      <alignment horizontal="center"/>
    </xf>
    <xf numFmtId="3" fontId="0" fillId="0" borderId="105" xfId="0" applyNumberFormat="1" applyBorder="1" applyAlignment="1">
      <alignment horizontal="center"/>
    </xf>
    <xf numFmtId="3" fontId="0" fillId="0" borderId="105" xfId="7" applyNumberFormat="1" applyFont="1" applyBorder="1" applyAlignment="1">
      <alignment horizontal="center"/>
    </xf>
    <xf numFmtId="3" fontId="0" fillId="0" borderId="106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3" xfId="7" applyNumberFormat="1" applyFont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0" fillId="0" borderId="102" xfId="0" applyNumberFormat="1" applyBorder="1" applyAlignment="1">
      <alignment horizontal="center"/>
    </xf>
    <xf numFmtId="3" fontId="0" fillId="0" borderId="101" xfId="0" applyNumberFormat="1" applyBorder="1" applyAlignment="1">
      <alignment horizontal="center"/>
    </xf>
    <xf numFmtId="3" fontId="9" fillId="5" borderId="19" xfId="0" applyNumberFormat="1" applyFont="1" applyFill="1" applyBorder="1" applyAlignment="1">
      <alignment horizontal="center"/>
    </xf>
    <xf numFmtId="10" fontId="6" fillId="4" borderId="59" xfId="11" applyNumberFormat="1" applyFont="1" applyFill="1" applyBorder="1" applyAlignment="1">
      <alignment horizontal="center"/>
    </xf>
    <xf numFmtId="10" fontId="16" fillId="0" borderId="8" xfId="11" applyNumberFormat="1" applyFont="1" applyFill="1" applyBorder="1" applyAlignment="1" applyProtection="1">
      <alignment horizontal="center"/>
      <protection hidden="1"/>
    </xf>
    <xf numFmtId="3" fontId="4" fillId="0" borderId="34" xfId="0" applyNumberFormat="1" applyFont="1" applyBorder="1" applyAlignment="1" applyProtection="1">
      <alignment horizontal="center"/>
      <protection hidden="1"/>
    </xf>
    <xf numFmtId="3" fontId="4" fillId="0" borderId="11" xfId="0" applyNumberFormat="1" applyFont="1" applyBorder="1" applyAlignment="1" applyProtection="1">
      <alignment horizontal="center"/>
      <protection hidden="1"/>
    </xf>
    <xf numFmtId="3" fontId="4" fillId="0" borderId="12" xfId="0" applyNumberFormat="1" applyFont="1" applyBorder="1" applyAlignment="1" applyProtection="1">
      <alignment horizontal="center"/>
      <protection hidden="1"/>
    </xf>
    <xf numFmtId="3" fontId="15" fillId="0" borderId="34" xfId="0" applyNumberFormat="1" applyFont="1" applyBorder="1" applyAlignment="1" applyProtection="1">
      <alignment horizontal="center"/>
      <protection hidden="1"/>
    </xf>
    <xf numFmtId="3" fontId="15" fillId="0" borderId="11" xfId="0" applyNumberFormat="1" applyFont="1" applyBorder="1" applyAlignment="1" applyProtection="1">
      <alignment horizontal="center"/>
      <protection hidden="1"/>
    </xf>
    <xf numFmtId="3" fontId="15" fillId="0" borderId="12" xfId="0" applyNumberFormat="1" applyFont="1" applyBorder="1" applyAlignment="1" applyProtection="1">
      <alignment horizontal="center"/>
      <protection hidden="1"/>
    </xf>
    <xf numFmtId="3" fontId="4" fillId="0" borderId="0" xfId="0" applyNumberFormat="1" applyFont="1" applyProtection="1">
      <protection hidden="1"/>
    </xf>
    <xf numFmtId="3" fontId="0" fillId="0" borderId="102" xfId="0" applyNumberFormat="1" applyBorder="1" applyAlignment="1" applyProtection="1">
      <alignment horizontal="center"/>
      <protection hidden="1"/>
    </xf>
    <xf numFmtId="3" fontId="0" fillId="0" borderId="101" xfId="0" applyNumberFormat="1" applyBorder="1" applyAlignment="1" applyProtection="1">
      <alignment horizontal="center"/>
      <protection hidden="1"/>
    </xf>
    <xf numFmtId="3" fontId="17" fillId="0" borderId="102" xfId="0" applyNumberFormat="1" applyFont="1" applyBorder="1" applyAlignment="1" applyProtection="1">
      <alignment horizontal="center"/>
      <protection hidden="1"/>
    </xf>
    <xf numFmtId="3" fontId="17" fillId="0" borderId="101" xfId="0" applyNumberFormat="1" applyFont="1" applyBorder="1" applyAlignment="1" applyProtection="1">
      <alignment horizontal="center"/>
      <protection hidden="1"/>
    </xf>
    <xf numFmtId="10" fontId="4" fillId="0" borderId="0" xfId="11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15" fillId="0" borderId="101" xfId="0" applyNumberFormat="1" applyFont="1" applyBorder="1" applyAlignment="1">
      <alignment horizontal="center"/>
    </xf>
    <xf numFmtId="3" fontId="4" fillId="0" borderId="101" xfId="0" applyNumberFormat="1" applyFont="1" applyBorder="1" applyAlignment="1" applyProtection="1">
      <alignment horizontal="center"/>
      <protection hidden="1"/>
    </xf>
    <xf numFmtId="3" fontId="4" fillId="0" borderId="101" xfId="0" applyNumberFormat="1" applyFont="1" applyBorder="1" applyAlignment="1">
      <alignment horizontal="center"/>
    </xf>
    <xf numFmtId="3" fontId="15" fillId="0" borderId="101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right"/>
    </xf>
    <xf numFmtId="169" fontId="15" fillId="0" borderId="15" xfId="11" applyNumberFormat="1" applyFont="1" applyBorder="1" applyAlignment="1" applyProtection="1">
      <alignment horizontal="center"/>
      <protection hidden="1"/>
    </xf>
    <xf numFmtId="169" fontId="15" fillId="0" borderId="16" xfId="11" applyNumberFormat="1" applyFont="1" applyBorder="1" applyAlignment="1" applyProtection="1">
      <alignment horizontal="center"/>
      <protection hidden="1"/>
    </xf>
    <xf numFmtId="0" fontId="15" fillId="0" borderId="17" xfId="0" applyFont="1" applyBorder="1" applyAlignment="1">
      <alignment horizontal="left"/>
    </xf>
    <xf numFmtId="3" fontId="0" fillId="0" borderId="7" xfId="0" applyNumberFormat="1" applyBorder="1" applyAlignment="1" applyProtection="1">
      <alignment horizontal="center"/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3" fontId="0" fillId="0" borderId="108" xfId="0" applyNumberFormat="1" applyBorder="1" applyAlignment="1" applyProtection="1">
      <alignment horizontal="center"/>
      <protection hidden="1"/>
    </xf>
    <xf numFmtId="0" fontId="0" fillId="0" borderId="109" xfId="0" applyBorder="1" applyAlignment="1" applyProtection="1">
      <alignment horizontal="left"/>
      <protection hidden="1"/>
    </xf>
    <xf numFmtId="3" fontId="0" fillId="0" borderId="110" xfId="0" applyNumberFormat="1" applyBorder="1" applyAlignment="1" applyProtection="1">
      <alignment horizontal="center"/>
      <protection hidden="1"/>
    </xf>
    <xf numFmtId="3" fontId="0" fillId="0" borderId="111" xfId="0" applyNumberFormat="1" applyBorder="1" applyAlignment="1" applyProtection="1">
      <alignment horizontal="center"/>
      <protection hidden="1"/>
    </xf>
    <xf numFmtId="3" fontId="4" fillId="0" borderId="114" xfId="0" applyNumberFormat="1" applyFont="1" applyBorder="1" applyAlignment="1" applyProtection="1">
      <alignment horizontal="center"/>
      <protection hidden="1"/>
    </xf>
    <xf numFmtId="3" fontId="4" fillId="0" borderId="115" xfId="0" applyNumberFormat="1" applyFont="1" applyBorder="1" applyAlignment="1" applyProtection="1">
      <alignment horizontal="center"/>
      <protection hidden="1"/>
    </xf>
    <xf numFmtId="3" fontId="0" fillId="0" borderId="93" xfId="0" applyNumberFormat="1" applyBorder="1" applyAlignment="1" applyProtection="1">
      <alignment horizontal="center"/>
      <protection hidden="1"/>
    </xf>
    <xf numFmtId="3" fontId="0" fillId="0" borderId="116" xfId="0" applyNumberFormat="1" applyBorder="1" applyAlignment="1" applyProtection="1">
      <alignment horizontal="center"/>
      <protection hidden="1"/>
    </xf>
    <xf numFmtId="3" fontId="0" fillId="0" borderId="117" xfId="0" applyNumberFormat="1" applyBorder="1" applyAlignment="1" applyProtection="1">
      <alignment horizontal="center"/>
      <protection hidden="1"/>
    </xf>
    <xf numFmtId="3" fontId="4" fillId="0" borderId="118" xfId="0" applyNumberFormat="1" applyFont="1" applyBorder="1" applyAlignment="1" applyProtection="1">
      <alignment horizontal="center"/>
      <protection hidden="1"/>
    </xf>
    <xf numFmtId="3" fontId="0" fillId="0" borderId="112" xfId="0" applyNumberFormat="1" applyBorder="1" applyAlignment="1" applyProtection="1">
      <alignment horizontal="center"/>
      <protection hidden="1"/>
    </xf>
    <xf numFmtId="3" fontId="6" fillId="0" borderId="107" xfId="0" applyNumberFormat="1" applyFont="1" applyBorder="1" applyAlignment="1" applyProtection="1">
      <alignment horizontal="center"/>
      <protection hidden="1"/>
    </xf>
    <xf numFmtId="3" fontId="4" fillId="0" borderId="113" xfId="0" applyNumberFormat="1" applyFont="1" applyBorder="1" applyAlignment="1" applyProtection="1">
      <alignment horizontal="center"/>
      <protection hidden="1"/>
    </xf>
    <xf numFmtId="3" fontId="6" fillId="0" borderId="119" xfId="0" applyNumberFormat="1" applyFont="1" applyBorder="1" applyAlignment="1" applyProtection="1">
      <alignment horizontal="center"/>
      <protection hidden="1"/>
    </xf>
    <xf numFmtId="0" fontId="19" fillId="0" borderId="0" xfId="0" applyFont="1"/>
    <xf numFmtId="4" fontId="19" fillId="0" borderId="0" xfId="0" applyNumberFormat="1" applyFont="1"/>
    <xf numFmtId="4" fontId="20" fillId="0" borderId="0" xfId="0" applyNumberFormat="1" applyFont="1"/>
    <xf numFmtId="4" fontId="0" fillId="0" borderId="0" xfId="0" applyNumberFormat="1"/>
    <xf numFmtId="3" fontId="0" fillId="0" borderId="36" xfId="0" applyNumberFormat="1" applyBorder="1" applyAlignment="1" applyProtection="1">
      <alignment horizontal="center"/>
      <protection hidden="1"/>
    </xf>
    <xf numFmtId="3" fontId="4" fillId="0" borderId="32" xfId="0" applyNumberFormat="1" applyFont="1" applyBorder="1" applyAlignment="1" applyProtection="1">
      <alignment horizontal="center"/>
      <protection hidden="1"/>
    </xf>
    <xf numFmtId="0" fontId="11" fillId="0" borderId="10" xfId="0" applyFont="1" applyBorder="1"/>
    <xf numFmtId="0" fontId="6" fillId="0" borderId="10" xfId="0" applyFont="1" applyBorder="1" applyAlignment="1" applyProtection="1">
      <alignment horizontal="left"/>
      <protection hidden="1"/>
    </xf>
    <xf numFmtId="0" fontId="11" fillId="0" borderId="10" xfId="0" applyFont="1" applyBorder="1" applyAlignment="1" applyProtection="1">
      <alignment horizontal="left"/>
      <protection hidden="1"/>
    </xf>
    <xf numFmtId="3" fontId="11" fillId="0" borderId="52" xfId="0" applyNumberFormat="1" applyFont="1" applyBorder="1" applyAlignment="1">
      <alignment horizontal="center"/>
    </xf>
    <xf numFmtId="3" fontId="0" fillId="0" borderId="121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12" fillId="0" borderId="52" xfId="12" applyNumberFormat="1" applyBorder="1" applyAlignment="1">
      <alignment horizontal="center"/>
    </xf>
    <xf numFmtId="3" fontId="17" fillId="0" borderId="3" xfId="0" applyNumberFormat="1" applyFont="1" applyBorder="1" applyAlignment="1" applyProtection="1">
      <alignment horizontal="center"/>
      <protection hidden="1"/>
    </xf>
    <xf numFmtId="3" fontId="17" fillId="0" borderId="28" xfId="0" applyNumberFormat="1" applyFont="1" applyBorder="1" applyAlignment="1" applyProtection="1">
      <alignment horizontal="center"/>
      <protection hidden="1"/>
    </xf>
    <xf numFmtId="3" fontId="17" fillId="0" borderId="30" xfId="0" applyNumberFormat="1" applyFont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3" fontId="0" fillId="0" borderId="122" xfId="0" applyNumberFormat="1" applyBorder="1" applyAlignment="1" applyProtection="1">
      <alignment horizontal="center"/>
      <protection hidden="1"/>
    </xf>
    <xf numFmtId="3" fontId="17" fillId="0" borderId="42" xfId="0" applyNumberFormat="1" applyFont="1" applyBorder="1" applyAlignment="1" applyProtection="1">
      <alignment horizontal="center"/>
      <protection hidden="1"/>
    </xf>
    <xf numFmtId="0" fontId="4" fillId="0" borderId="10" xfId="0" applyFont="1" applyBorder="1"/>
    <xf numFmtId="3" fontId="4" fillId="0" borderId="10" xfId="0" applyNumberFormat="1" applyFont="1" applyBorder="1" applyAlignment="1">
      <alignment horizontal="center"/>
    </xf>
    <xf numFmtId="169" fontId="15" fillId="0" borderId="123" xfId="11" applyNumberFormat="1" applyFont="1" applyBorder="1" applyAlignment="1" applyProtection="1">
      <alignment horizontal="center"/>
      <protection hidden="1"/>
    </xf>
    <xf numFmtId="3" fontId="0" fillId="0" borderId="124" xfId="0" applyNumberFormat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3" fontId="4" fillId="0" borderId="125" xfId="0" applyNumberFormat="1" applyFont="1" applyBorder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3" fillId="0" borderId="129" xfId="0" applyNumberFormat="1" applyFont="1" applyBorder="1" applyAlignment="1" applyProtection="1">
      <alignment horizontal="center"/>
      <protection hidden="1"/>
    </xf>
    <xf numFmtId="3" fontId="3" fillId="0" borderId="30" xfId="0" applyNumberFormat="1" applyFont="1" applyBorder="1" applyAlignment="1" applyProtection="1">
      <alignment horizontal="center"/>
      <protection hidden="1"/>
    </xf>
    <xf numFmtId="3" fontId="3" fillId="0" borderId="130" xfId="0" applyNumberFormat="1" applyFont="1" applyBorder="1" applyAlignment="1" applyProtection="1">
      <alignment horizontal="center"/>
      <protection hidden="1"/>
    </xf>
    <xf numFmtId="3" fontId="4" fillId="0" borderId="107" xfId="0" applyNumberFormat="1" applyFont="1" applyBorder="1" applyAlignment="1" applyProtection="1">
      <alignment horizontal="center"/>
      <protection hidden="1"/>
    </xf>
    <xf numFmtId="0" fontId="4" fillId="0" borderId="120" xfId="0" applyFont="1" applyBorder="1" applyProtection="1">
      <protection hidden="1"/>
    </xf>
    <xf numFmtId="0" fontId="6" fillId="0" borderId="126" xfId="0" applyFont="1" applyBorder="1" applyAlignment="1" applyProtection="1">
      <alignment horizontal="left"/>
      <protection hidden="1"/>
    </xf>
    <xf numFmtId="0" fontId="4" fillId="0" borderId="128" xfId="0" applyFont="1" applyBorder="1" applyProtection="1">
      <protection hidden="1"/>
    </xf>
    <xf numFmtId="3" fontId="4" fillId="0" borderId="54" xfId="0" applyNumberFormat="1" applyFont="1" applyBorder="1" applyAlignment="1" applyProtection="1">
      <alignment horizontal="center"/>
      <protection hidden="1"/>
    </xf>
    <xf numFmtId="3" fontId="4" fillId="0" borderId="33" xfId="0" applyNumberFormat="1" applyFont="1" applyBorder="1" applyAlignment="1" applyProtection="1">
      <alignment horizontal="center"/>
      <protection hidden="1"/>
    </xf>
    <xf numFmtId="3" fontId="4" fillId="0" borderId="53" xfId="0" applyNumberFormat="1" applyFont="1" applyBorder="1" applyAlignment="1" applyProtection="1">
      <alignment horizontal="center"/>
      <protection hidden="1"/>
    </xf>
    <xf numFmtId="0" fontId="16" fillId="0" borderId="127" xfId="0" applyFont="1" applyBorder="1" applyAlignment="1" applyProtection="1">
      <alignment horizontal="left"/>
      <protection hidden="1"/>
    </xf>
    <xf numFmtId="169" fontId="16" fillId="0" borderId="16" xfId="11" applyNumberFormat="1" applyFont="1" applyFill="1" applyBorder="1" applyAlignment="1" applyProtection="1">
      <alignment horizontal="center"/>
      <protection hidden="1"/>
    </xf>
    <xf numFmtId="3" fontId="4" fillId="0" borderId="120" xfId="0" applyNumberFormat="1" applyFont="1" applyBorder="1" applyAlignment="1" applyProtection="1">
      <alignment horizontal="center"/>
      <protection hidden="1"/>
    </xf>
    <xf numFmtId="0" fontId="3" fillId="0" borderId="131" xfId="0" applyFont="1" applyBorder="1" applyAlignment="1" applyProtection="1">
      <alignment horizontal="left"/>
      <protection hidden="1"/>
    </xf>
    <xf numFmtId="0" fontId="3" fillId="0" borderId="132" xfId="0" applyFont="1" applyBorder="1" applyAlignment="1" applyProtection="1">
      <alignment horizontal="left"/>
      <protection hidden="1"/>
    </xf>
    <xf numFmtId="0" fontId="3" fillId="0" borderId="133" xfId="0" applyFont="1" applyBorder="1" applyAlignment="1" applyProtection="1">
      <alignment horizontal="left"/>
      <protection hidden="1"/>
    </xf>
    <xf numFmtId="3" fontId="0" fillId="0" borderId="134" xfId="0" applyNumberFormat="1" applyBorder="1" applyAlignment="1">
      <alignment horizontal="center"/>
    </xf>
    <xf numFmtId="3" fontId="0" fillId="0" borderId="135" xfId="0" applyNumberFormat="1" applyBorder="1" applyAlignment="1">
      <alignment horizontal="center"/>
    </xf>
    <xf numFmtId="3" fontId="0" fillId="0" borderId="136" xfId="0" applyNumberFormat="1" applyBorder="1" applyAlignment="1">
      <alignment horizontal="center"/>
    </xf>
    <xf numFmtId="0" fontId="0" fillId="0" borderId="52" xfId="0" applyBorder="1"/>
    <xf numFmtId="0" fontId="0" fillId="0" borderId="121" xfId="0" applyBorder="1"/>
    <xf numFmtId="0" fontId="0" fillId="0" borderId="35" xfId="0" applyBorder="1"/>
    <xf numFmtId="169" fontId="16" fillId="0" borderId="26" xfId="11" applyNumberFormat="1" applyFont="1" applyFill="1" applyBorder="1" applyAlignment="1" applyProtection="1">
      <alignment horizontal="center"/>
      <protection hidden="1"/>
    </xf>
    <xf numFmtId="169" fontId="16" fillId="0" borderId="137" xfId="11" applyNumberFormat="1" applyFont="1" applyFill="1" applyBorder="1" applyAlignment="1" applyProtection="1">
      <alignment horizontal="center"/>
      <protection hidden="1"/>
    </xf>
    <xf numFmtId="4" fontId="0" fillId="0" borderId="5" xfId="0" applyNumberFormat="1" applyBorder="1" applyAlignment="1" applyProtection="1">
      <alignment horizontal="center"/>
      <protection hidden="1"/>
    </xf>
    <xf numFmtId="172" fontId="0" fillId="0" borderId="0" xfId="0" applyNumberFormat="1" applyAlignment="1" applyProtection="1">
      <alignment horizontal="center"/>
      <protection hidden="1"/>
    </xf>
    <xf numFmtId="172" fontId="0" fillId="0" borderId="0" xfId="0" applyNumberFormat="1" applyProtection="1">
      <protection hidden="1"/>
    </xf>
  </cellXfs>
  <cellStyles count="26">
    <cellStyle name="Comma" xfId="1" xr:uid="{00000000-0005-0000-0000-000000000000}"/>
    <cellStyle name="Comma[0]" xfId="2" xr:uid="{00000000-0005-0000-0000-000001000000}"/>
    <cellStyle name="Currency" xfId="3" xr:uid="{00000000-0005-0000-0000-000002000000}"/>
    <cellStyle name="Currency[0]" xfId="4" xr:uid="{00000000-0005-0000-0000-000003000000}"/>
    <cellStyle name="Euro" xfId="10" xr:uid="{00000000-0005-0000-0000-000004000000}"/>
    <cellStyle name="Excel Built-in Comma" xfId="13" xr:uid="{00000000-0005-0000-0000-000005000000}"/>
    <cellStyle name="Heading" xfId="14" xr:uid="{00000000-0005-0000-0000-000006000000}"/>
    <cellStyle name="Heading 1" xfId="15" xr:uid="{00000000-0005-0000-0000-000007000000}"/>
    <cellStyle name="Heading1" xfId="16" xr:uid="{00000000-0005-0000-0000-000008000000}"/>
    <cellStyle name="Heading1 2" xfId="17" xr:uid="{00000000-0005-0000-0000-000009000000}"/>
    <cellStyle name="Millares 2" xfId="23" xr:uid="{00000000-0005-0000-0000-00000A000000}"/>
    <cellStyle name="Normal" xfId="0" builtinId="0"/>
    <cellStyle name="Normal 2" xfId="5" xr:uid="{00000000-0005-0000-0000-00000C000000}"/>
    <cellStyle name="Normal 2 2" xfId="6" xr:uid="{00000000-0005-0000-0000-00000D000000}"/>
    <cellStyle name="Normal 2 3" xfId="22" xr:uid="{00000000-0005-0000-0000-00000E000000}"/>
    <cellStyle name="Normal 3" xfId="7" xr:uid="{00000000-0005-0000-0000-00000F000000}"/>
    <cellStyle name="Normal 3 2" xfId="24" xr:uid="{00000000-0005-0000-0000-000010000000}"/>
    <cellStyle name="Normal 4" xfId="9" xr:uid="{00000000-0005-0000-0000-000011000000}"/>
    <cellStyle name="Normal 5" xfId="12" xr:uid="{00000000-0005-0000-0000-000012000000}"/>
    <cellStyle name="Percent" xfId="8" xr:uid="{00000000-0005-0000-0000-000013000000}"/>
    <cellStyle name="Porcentaje" xfId="11" builtinId="5"/>
    <cellStyle name="Porcentual 2" xfId="25" xr:uid="{00000000-0005-0000-0000-000015000000}"/>
    <cellStyle name="Result" xfId="18" xr:uid="{00000000-0005-0000-0000-000016000000}"/>
    <cellStyle name="Result 3" xfId="19" xr:uid="{00000000-0005-0000-0000-000017000000}"/>
    <cellStyle name="Result2" xfId="20" xr:uid="{00000000-0005-0000-0000-000018000000}"/>
    <cellStyle name="Result2 4" xfId="21" xr:uid="{00000000-0005-0000-0000-000019000000}"/>
  </cellStyles>
  <dxfs count="140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/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indexed="64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auto="1"/>
        </top>
        <bottom style="dashed">
          <color auto="1"/>
        </bottom>
      </border>
    </dxf>
    <dxf>
      <border>
        <top style="dashed">
          <color theme="1"/>
        </top>
        <vertical/>
        <horizontal/>
      </border>
    </dxf>
    <dxf>
      <border diagonalUp="0" diagonalDown="0">
        <left style="medium">
          <color theme="1"/>
        </left>
        <right style="medium">
          <color indexed="64"/>
        </right>
        <top style="medium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dashed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5"/>
          <bgColor theme="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medium">
          <color indexed="64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/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dashed">
          <color rgb="FF000000"/>
        </top>
        <bottom style="medium">
          <color rgb="FF000000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rgb="FF000000"/>
        </top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Estilo de tabla 1" pivot="0" count="1" xr9:uid="{00000000-0011-0000-FFFF-FFFF00000000}">
      <tableStyleElement type="firstRowStripe" dxfId="139"/>
    </tableStyle>
  </tableStyles>
  <colors>
    <mruColors>
      <color rgb="FFFF6600"/>
      <color rgb="FF753805"/>
      <color rgb="FF800000"/>
      <color rgb="FFE2E2E2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2017</c:v>
          </c:tx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17C-454A-9F89-20CB4D869E60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917C-454A-9F89-20CB4D869E6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17C-454A-9F89-20CB4D869E60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17C-454A-9F89-20CB4D869E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17C-454A-9F89-20CB4D869E60}"/>
              </c:ext>
            </c:extLst>
          </c:dPt>
          <c:cat>
            <c:strRef>
              <c:f>('RESUM 2022'!$A$3,'RESUM 2022'!$A$11,'RESUM 2022'!$A$19,'RESUM 2022'!$A$27,'RESUM 2022'!$A$35)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RMO</c:v>
                </c:pt>
                <c:pt idx="4">
                  <c:v>FORM</c:v>
                </c:pt>
              </c:strCache>
            </c:strRef>
          </c:cat>
          <c:val>
            <c:numRef>
              <c:f>('RESUM 2022'!$N$4,'RESUM 2022'!$N$12,'RESUM 2022'!$N$20,'RESUM 2022'!$N$28,'RESUM 2022'!$N$36)</c:f>
              <c:numCache>
                <c:formatCode>#,##0</c:formatCode>
                <c:ptCount val="5"/>
                <c:pt idx="0">
                  <c:v>4953910.0599999996</c:v>
                </c:pt>
                <c:pt idx="1">
                  <c:v>5549519.3747712802</c:v>
                </c:pt>
                <c:pt idx="2">
                  <c:v>5486423.1520000007</c:v>
                </c:pt>
                <c:pt idx="3">
                  <c:v>15636729</c:v>
                </c:pt>
                <c:pt idx="4">
                  <c:v>5812523.8599999994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7C-454A-9F89-20CB4D869E60}"/>
            </c:ext>
          </c:extLst>
        </c:ser>
        <c:ser>
          <c:idx val="1"/>
          <c:order val="1"/>
          <c:tx>
            <c:v>2018</c:v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17C-454A-9F89-20CB4D869E6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917C-454A-9F89-20CB4D869E6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17C-454A-9F89-20CB4D869E60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17C-454A-9F89-20CB4D869E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17C-454A-9F89-20CB4D869E60}"/>
              </c:ext>
            </c:extLst>
          </c:dPt>
          <c:cat>
            <c:strRef>
              <c:f>('RESUM 2022'!$A$3,'RESUM 2022'!$A$11,'RESUM 2022'!$A$19,'RESUM 2022'!$A$27,'RESUM 2022'!$A$35)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RMO</c:v>
                </c:pt>
                <c:pt idx="4">
                  <c:v>FORM</c:v>
                </c:pt>
              </c:strCache>
            </c:strRef>
          </c:cat>
          <c:val>
            <c:numRef>
              <c:f>('RESUM 2022'!$N$5,'RESUM 2022'!$N$13,'RESUM 2022'!$N$21,'RESUM 2022'!$N$29,'RESUM 2022'!$N$37)</c:f>
              <c:numCache>
                <c:formatCode>#,##0</c:formatCode>
                <c:ptCount val="5"/>
                <c:pt idx="0">
                  <c:v>6017219.8599999994</c:v>
                </c:pt>
                <c:pt idx="1">
                  <c:v>5899329.4367639748</c:v>
                </c:pt>
                <c:pt idx="2">
                  <c:v>5606946.0300000003</c:v>
                </c:pt>
                <c:pt idx="3">
                  <c:v>15240978</c:v>
                </c:pt>
                <c:pt idx="4">
                  <c:v>5709720.0299999993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7C-454A-9F89-20CB4D869E60}"/>
            </c:ext>
          </c:extLst>
        </c:ser>
        <c:ser>
          <c:idx val="2"/>
          <c:order val="2"/>
          <c:tx>
            <c:v>2019</c:v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FE5C-42D5-B4C6-AC121F02C8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E5C-42D5-B4C6-AC121F02C8CC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E5C-42D5-B4C6-AC121F02C8C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E5C-42D5-B4C6-AC121F02C8CC}"/>
              </c:ext>
            </c:extLst>
          </c:dPt>
          <c:cat>
            <c:strRef>
              <c:f>('RESUM 2022'!$A$3,'RESUM 2022'!$A$11,'RESUM 2022'!$A$19,'RESUM 2022'!$A$27,'RESUM 2022'!$A$35)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RMO</c:v>
                </c:pt>
                <c:pt idx="4">
                  <c:v>FORM</c:v>
                </c:pt>
              </c:strCache>
            </c:strRef>
          </c:cat>
          <c:val>
            <c:numRef>
              <c:f>('RESUM 2022'!$N$6,'RESUM 2022'!$N$14,'RESUM 2022'!$N$22,'RESUM 2022'!$N$30,'RESUM 2022'!$N$38)</c:f>
              <c:numCache>
                <c:formatCode>#,##0</c:formatCode>
                <c:ptCount val="5"/>
                <c:pt idx="0">
                  <c:v>7250915.5699999984</c:v>
                </c:pt>
                <c:pt idx="1">
                  <c:v>6396876.398</c:v>
                </c:pt>
                <c:pt idx="2">
                  <c:v>5795567.3700000001</c:v>
                </c:pt>
                <c:pt idx="3">
                  <c:v>12866677.82</c:v>
                </c:pt>
                <c:pt idx="4">
                  <c:v>5559130.04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5C-42D5-B4C6-AC121F02C8CC}"/>
            </c:ext>
          </c:extLst>
        </c:ser>
        <c:ser>
          <c:idx val="3"/>
          <c:order val="3"/>
          <c:tx>
            <c:v>2020</c:v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55AB-4E6F-9A45-5D5FFCB0351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5AB-4E6F-9A45-5D5FFCB035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55AB-4E6F-9A45-5D5FFCB0351B}"/>
              </c:ext>
            </c:extLst>
          </c:dPt>
          <c:dPt>
            <c:idx val="4"/>
            <c:invertIfNegative val="0"/>
            <c:bubble3D val="0"/>
            <c:spPr>
              <a:solidFill>
                <a:srgbClr val="753805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5AB-4E6F-9A45-5D5FFCB0351B}"/>
              </c:ext>
            </c:extLst>
          </c:dPt>
          <c:cat>
            <c:strRef>
              <c:f>('RESUM 2022'!$A$3,'RESUM 2022'!$A$11,'RESUM 2022'!$A$19,'RESUM 2022'!$A$27,'RESUM 2022'!$A$35)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RMO</c:v>
                </c:pt>
                <c:pt idx="4">
                  <c:v>FORM</c:v>
                </c:pt>
              </c:strCache>
            </c:strRef>
          </c:cat>
          <c:val>
            <c:numRef>
              <c:f>('RESUM 2022'!$N$7,'RESUM 2022'!$N$15,'RESUM 2022'!$N$23,'RESUM 2022'!$N$31,'RESUM 2022'!$N$39)</c:f>
              <c:numCache>
                <c:formatCode>#,##0</c:formatCode>
                <c:ptCount val="5"/>
                <c:pt idx="0">
                  <c:v>8372094.2899999982</c:v>
                </c:pt>
                <c:pt idx="1">
                  <c:v>7402776.0099999998</c:v>
                </c:pt>
                <c:pt idx="2">
                  <c:v>6653404.8399999999</c:v>
                </c:pt>
                <c:pt idx="3">
                  <c:v>13694820.1</c:v>
                </c:pt>
                <c:pt idx="4">
                  <c:v>6073854.0300000003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5AB-4E6F-9A45-5D5FFCB0351B}"/>
            </c:ext>
          </c:extLst>
        </c:ser>
        <c:ser>
          <c:idx val="4"/>
          <c:order val="4"/>
          <c:tx>
            <c:strRef>
              <c:f>'RESUM 2022'!$A$9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3-55AB-4E6F-9A45-5D5FFCB0351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55AB-4E6F-9A45-5D5FFCB035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55AB-4E6F-9A45-5D5FFCB0351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6-55AB-4E6F-9A45-5D5FFCB0351B}"/>
              </c:ext>
            </c:extLst>
          </c:dPt>
          <c:cat>
            <c:strRef>
              <c:f>('RESUM 2022'!$A$3,'RESUM 2022'!$A$11,'RESUM 2022'!$A$19,'RESUM 2022'!$A$27,'RESUM 2022'!$A$35)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RMO</c:v>
                </c:pt>
                <c:pt idx="4">
                  <c:v>FORM</c:v>
                </c:pt>
              </c:strCache>
            </c:strRef>
          </c:cat>
          <c:val>
            <c:numRef>
              <c:f>('RESUM 2022'!$N$9,'RESUM 2022'!$N$17,'RESUM 2022'!$N$25,'RESUM 2022'!$N$33,'RESUM 2022'!$N$41)</c:f>
              <c:numCache>
                <c:formatCode>#,##0</c:formatCode>
                <c:ptCount val="5"/>
                <c:pt idx="0">
                  <c:v>7739154.0953213759</c:v>
                </c:pt>
                <c:pt idx="1">
                  <c:v>7655482.2340692831</c:v>
                </c:pt>
                <c:pt idx="2">
                  <c:v>6430863.6785748545</c:v>
                </c:pt>
                <c:pt idx="3">
                  <c:v>17530549.009999998</c:v>
                </c:pt>
                <c:pt idx="4">
                  <c:v>6982579.0099983001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5AB-4E6F-9A45-5D5FFCB03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2872320"/>
        <c:axId val="72873856"/>
      </c:barChart>
      <c:catAx>
        <c:axId val="728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2873856"/>
        <c:crosses val="autoZero"/>
        <c:auto val="1"/>
        <c:lblAlgn val="ctr"/>
        <c:lblOffset val="100"/>
        <c:noMultiLvlLbl val="0"/>
      </c:catAx>
      <c:valAx>
        <c:axId val="72873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7287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 2021-2022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FORM!$B$46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7713920817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E-454B-AF66-3ADEB3806BBC}"/>
                </c:ext>
              </c:extLst>
            </c:dLbl>
            <c:dLbl>
              <c:idx val="1"/>
              <c:layout>
                <c:manualLayout>
                  <c:x val="3.78635101259635E-3"/>
                  <c:y val="-7.2021207769870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0E-454B-AF66-3ADEB3806BBC}"/>
                </c:ext>
              </c:extLst>
            </c:dLbl>
            <c:dLbl>
              <c:idx val="2"/>
              <c:layout>
                <c:manualLayout>
                  <c:x val="-1.1494252873563218E-2"/>
                  <c:y val="1.324503771707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E-454B-AF66-3ADEB3806BBC}"/>
                </c:ext>
              </c:extLst>
            </c:dLbl>
            <c:dLbl>
              <c:idx val="3"/>
              <c:layout>
                <c:manualLayout>
                  <c:x val="-5.1085568326947684E-3"/>
                  <c:y val="-1.3245385355855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0E-454B-AF66-3ADEB3806BBC}"/>
                </c:ext>
              </c:extLst>
            </c:dLbl>
            <c:dLbl>
              <c:idx val="4"/>
              <c:layout>
                <c:manualLayout>
                  <c:x val="5.1085568326947684E-3"/>
                  <c:y val="-2.207506286178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0E-454B-AF66-3ADEB3806BBC}"/>
                </c:ext>
              </c:extLst>
            </c:dLbl>
            <c:dLbl>
              <c:idx val="5"/>
              <c:layout>
                <c:manualLayout>
                  <c:x val="4.4260027662517288E-3"/>
                  <c:y val="-1.60428492950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0E-454B-AF66-3ADEB3806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FORM!$C$46:$N$46</c:f>
              <c:numCache>
                <c:formatCode>#,##0</c:formatCode>
                <c:ptCount val="12"/>
                <c:pt idx="0">
                  <c:v>430299.99999999994</c:v>
                </c:pt>
                <c:pt idx="1">
                  <c:v>424100</c:v>
                </c:pt>
                <c:pt idx="2">
                  <c:v>513779.99</c:v>
                </c:pt>
                <c:pt idx="3">
                  <c:v>507720</c:v>
                </c:pt>
                <c:pt idx="4">
                  <c:v>571600.01</c:v>
                </c:pt>
                <c:pt idx="5">
                  <c:v>545060</c:v>
                </c:pt>
                <c:pt idx="6">
                  <c:v>514319.99</c:v>
                </c:pt>
                <c:pt idx="7">
                  <c:v>483699.99</c:v>
                </c:pt>
                <c:pt idx="8">
                  <c:v>476529.99999999994</c:v>
                </c:pt>
                <c:pt idx="9">
                  <c:v>495819.99999999994</c:v>
                </c:pt>
                <c:pt idx="10">
                  <c:v>492960</c:v>
                </c:pt>
                <c:pt idx="11">
                  <c:v>491620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0E-454B-AF66-3ADEB3806BBC}"/>
            </c:ext>
          </c:extLst>
        </c:ser>
        <c:ser>
          <c:idx val="41"/>
          <c:order val="1"/>
          <c:tx>
            <c:strRef>
              <c:f>FORM!$B$45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775281504229298E-2"/>
                  <c:y val="-8.0710250201775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0E-454B-AF66-3ADEB3806BBC}"/>
                </c:ext>
              </c:extLst>
            </c:dLbl>
            <c:dLbl>
              <c:idx val="1"/>
              <c:layout>
                <c:manualLayout>
                  <c:x val="7.39753898001851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0E-454B-AF66-3ADEB3806BBC}"/>
                </c:ext>
              </c:extLst>
            </c:dLbl>
            <c:dLbl>
              <c:idx val="4"/>
              <c:layout>
                <c:manualLayout>
                  <c:x val="1.5886524822695043E-2"/>
                  <c:y val="-1.1627906976744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0E-454B-AF66-3ADEB3806BBC}"/>
                </c:ext>
              </c:extLst>
            </c:dLbl>
            <c:dLbl>
              <c:idx val="5"/>
              <c:layout>
                <c:manualLayout>
                  <c:x val="1.14942528735632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0E-454B-AF66-3ADEB3806BBC}"/>
                </c:ext>
              </c:extLst>
            </c:dLbl>
            <c:dLbl>
              <c:idx val="6"/>
              <c:layout>
                <c:manualLayout>
                  <c:x val="1.4026827858792407E-2"/>
                  <c:y val="4.0968349852934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0E-454B-AF66-3ADEB3806BBC}"/>
                </c:ext>
              </c:extLst>
            </c:dLbl>
            <c:dLbl>
              <c:idx val="7"/>
              <c:layout>
                <c:manualLayout>
                  <c:x val="1.0789867583686547E-2"/>
                  <c:y val="-4.0968349852934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0E-454B-AF66-3ADEB3806BBC}"/>
                </c:ext>
              </c:extLst>
            </c:dLbl>
            <c:dLbl>
              <c:idx val="8"/>
              <c:layout>
                <c:manualLayout>
                  <c:x val="4.5390070921988461E-3"/>
                  <c:y val="-1.1627906976744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0E-454B-AF66-3ADEB3806BBC}"/>
                </c:ext>
              </c:extLst>
            </c:dLbl>
            <c:dLbl>
              <c:idx val="9"/>
              <c:layout>
                <c:manualLayout>
                  <c:x val="1.1347517730496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0E-454B-AF66-3ADEB3806BBC}"/>
                </c:ext>
              </c:extLst>
            </c:dLbl>
            <c:dLbl>
              <c:idx val="10"/>
              <c:layout>
                <c:manualLayout>
                  <c:x val="6.4568200161420524E-3"/>
                  <c:y val="-3.2284100080710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0E-454B-AF66-3ADEB3806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467460.01</c:v>
                </c:pt>
                <c:pt idx="1">
                  <c:v>458800</c:v>
                </c:pt>
                <c:pt idx="2">
                  <c:v>511459</c:v>
                </c:pt>
                <c:pt idx="3">
                  <c:v>563520</c:v>
                </c:pt>
                <c:pt idx="4">
                  <c:v>639760</c:v>
                </c:pt>
                <c:pt idx="5">
                  <c:v>575880</c:v>
                </c:pt>
                <c:pt idx="6">
                  <c:v>591420</c:v>
                </c:pt>
                <c:pt idx="7">
                  <c:v>625700</c:v>
                </c:pt>
                <c:pt idx="8">
                  <c:v>643319.99999829999</c:v>
                </c:pt>
                <c:pt idx="9">
                  <c:v>636139.99999999988</c:v>
                </c:pt>
                <c:pt idx="10">
                  <c:v>631280</c:v>
                </c:pt>
                <c:pt idx="11">
                  <c:v>637840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0E-454B-AF66-3ADEB3806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0010240"/>
        <c:axId val="100024320"/>
        <c:axId val="0"/>
      </c:bar3DChart>
      <c:catAx>
        <c:axId val="1000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024320"/>
        <c:crosses val="autoZero"/>
        <c:auto val="1"/>
        <c:lblAlgn val="ctr"/>
        <c:lblOffset val="100"/>
        <c:noMultiLvlLbl val="0"/>
      </c:catAx>
      <c:valAx>
        <c:axId val="10002432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010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 2021-2022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7266143428355E-2"/>
          <c:y val="0.1375176129299627"/>
          <c:w val="0.93568027340685811"/>
          <c:h val="0.73992264124879126"/>
        </c:manualLayout>
      </c:layout>
      <c:lineChart>
        <c:grouping val="standard"/>
        <c:varyColors val="0"/>
        <c:ser>
          <c:idx val="0"/>
          <c:order val="0"/>
          <c:tx>
            <c:strRef>
              <c:f>FORM!$B$46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5183112207904583E-2"/>
                  <c:y val="-4.0377123912142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15-4305-A1D1-95AF81CEC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FORM!$C$46:$N$46</c:f>
              <c:numCache>
                <c:formatCode>#,##0</c:formatCode>
                <c:ptCount val="12"/>
                <c:pt idx="0">
                  <c:v>430299.99999999994</c:v>
                </c:pt>
                <c:pt idx="1">
                  <c:v>424100</c:v>
                </c:pt>
                <c:pt idx="2">
                  <c:v>513779.99</c:v>
                </c:pt>
                <c:pt idx="3">
                  <c:v>507720</c:v>
                </c:pt>
                <c:pt idx="4">
                  <c:v>571600.01</c:v>
                </c:pt>
                <c:pt idx="5">
                  <c:v>545060</c:v>
                </c:pt>
                <c:pt idx="6">
                  <c:v>514319.99</c:v>
                </c:pt>
                <c:pt idx="7">
                  <c:v>483699.99</c:v>
                </c:pt>
                <c:pt idx="8">
                  <c:v>476529.99999999994</c:v>
                </c:pt>
                <c:pt idx="9">
                  <c:v>495819.99999999994</c:v>
                </c:pt>
                <c:pt idx="10">
                  <c:v>492960</c:v>
                </c:pt>
                <c:pt idx="11">
                  <c:v>491620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15-4305-A1D1-95AF81CEC1CC}"/>
            </c:ext>
          </c:extLst>
        </c:ser>
        <c:ser>
          <c:idx val="41"/>
          <c:order val="1"/>
          <c:tx>
            <c:strRef>
              <c:f>FORM!$B$45</c:f>
              <c:strCache>
                <c:ptCount val="1"/>
                <c:pt idx="0">
                  <c:v>TOTAL MENSUAL 2022</c:v>
                </c:pt>
              </c:strCache>
            </c:strRef>
          </c:tx>
          <c:marker>
            <c:symbol val="square"/>
            <c:size val="5"/>
          </c:marker>
          <c:dLbls>
            <c:dLbl>
              <c:idx val="2"/>
              <c:layout>
                <c:manualLayout>
                  <c:x val="-2.1952094437306807E-2"/>
                  <c:y val="4.7394667771791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15-4305-A1D1-95AF81CEC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467460.01</c:v>
                </c:pt>
                <c:pt idx="1">
                  <c:v>458800</c:v>
                </c:pt>
                <c:pt idx="2">
                  <c:v>511459</c:v>
                </c:pt>
                <c:pt idx="3">
                  <c:v>563520</c:v>
                </c:pt>
                <c:pt idx="4">
                  <c:v>639760</c:v>
                </c:pt>
                <c:pt idx="5">
                  <c:v>575880</c:v>
                </c:pt>
                <c:pt idx="6">
                  <c:v>591420</c:v>
                </c:pt>
                <c:pt idx="7">
                  <c:v>625700</c:v>
                </c:pt>
                <c:pt idx="8">
                  <c:v>643319.99999829999</c:v>
                </c:pt>
                <c:pt idx="9">
                  <c:v>636139.99999999988</c:v>
                </c:pt>
                <c:pt idx="10">
                  <c:v>631280</c:v>
                </c:pt>
                <c:pt idx="11">
                  <c:v>637840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715-4305-A1D1-95AF81CEC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10240"/>
        <c:axId val="100024320"/>
      </c:lineChart>
      <c:catAx>
        <c:axId val="1000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024320"/>
        <c:crosses val="autoZero"/>
        <c:auto val="1"/>
        <c:lblAlgn val="ctr"/>
        <c:lblOffset val="100"/>
        <c:noMultiLvlLbl val="0"/>
      </c:catAx>
      <c:valAx>
        <c:axId val="10002432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010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0.34907559818350653"/>
          <c:y val="0.93942072567562218"/>
          <c:w val="0.30184880363298688"/>
          <c:h val="6.0579274324377798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2021-2022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RMO!$B$46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3"/>
              <c:layout>
                <c:manualLayout>
                  <c:x val="-6.83760683760683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0A-4C17-BFA0-FB452F56868E}"/>
                </c:ext>
              </c:extLst>
            </c:dLbl>
            <c:dLbl>
              <c:idx val="4"/>
              <c:layout>
                <c:manualLayout>
                  <c:x val="-1.1946160576081801E-2"/>
                  <c:y val="-1.3245078740158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A-4C17-BFA0-FB452F56868E}"/>
                </c:ext>
              </c:extLst>
            </c:dLbl>
            <c:dLbl>
              <c:idx val="5"/>
              <c:layout>
                <c:manualLayout>
                  <c:x val="3.5501246991428976E-3"/>
                  <c:y val="-1.25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A-4C17-BFA0-FB452F56868E}"/>
                </c:ext>
              </c:extLst>
            </c:dLbl>
            <c:dLbl>
              <c:idx val="8"/>
              <c:layout>
                <c:manualLayout>
                  <c:x val="8.3569784832139518E-17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0A-4C17-BFA0-FB452F56868E}"/>
                </c:ext>
              </c:extLst>
            </c:dLbl>
            <c:dLbl>
              <c:idx val="9"/>
              <c:layout>
                <c:manualLayout>
                  <c:x val="9.0836736694218656E-3"/>
                  <c:y val="-2.5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0A-4C17-BFA0-FB452F5686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RMO!$C$46:$N$46</c:f>
              <c:numCache>
                <c:formatCode>#,##0</c:formatCode>
                <c:ptCount val="12"/>
                <c:pt idx="0">
                  <c:v>1082420</c:v>
                </c:pt>
                <c:pt idx="1">
                  <c:v>984360.01</c:v>
                </c:pt>
                <c:pt idx="2">
                  <c:v>1175640</c:v>
                </c:pt>
                <c:pt idx="3">
                  <c:v>1120218</c:v>
                </c:pt>
                <c:pt idx="4">
                  <c:v>1237280</c:v>
                </c:pt>
                <c:pt idx="5">
                  <c:v>1206140</c:v>
                </c:pt>
                <c:pt idx="6">
                  <c:v>1204900</c:v>
                </c:pt>
                <c:pt idx="7">
                  <c:v>1124120</c:v>
                </c:pt>
                <c:pt idx="8">
                  <c:v>1116260</c:v>
                </c:pt>
                <c:pt idx="9">
                  <c:v>1399540</c:v>
                </c:pt>
                <c:pt idx="10">
                  <c:v>1390460</c:v>
                </c:pt>
                <c:pt idx="11">
                  <c:v>1427900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0A-4C17-BFA0-FB452F56868E}"/>
            </c:ext>
          </c:extLst>
        </c:ser>
        <c:ser>
          <c:idx val="41"/>
          <c:order val="1"/>
          <c:tx>
            <c:strRef>
              <c:f>RMO!$B$45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67314458033181E-2"/>
                  <c:y val="-1.755532174857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0A-4C17-BFA0-FB452F56868E}"/>
                </c:ext>
              </c:extLst>
            </c:dLbl>
            <c:dLbl>
              <c:idx val="1"/>
              <c:layout>
                <c:manualLayout>
                  <c:x val="9.73709834469328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0A-4C17-BFA0-FB452F56868E}"/>
                </c:ext>
              </c:extLst>
            </c:dLbl>
            <c:dLbl>
              <c:idx val="2"/>
              <c:layout>
                <c:manualLayout>
                  <c:x val="-7.6628352490421452E-3"/>
                  <c:y val="-4.04704810614910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0A-4C17-BFA0-FB452F56868E}"/>
                </c:ext>
              </c:extLst>
            </c:dLbl>
            <c:dLbl>
              <c:idx val="3"/>
              <c:layout>
                <c:manualLayout>
                  <c:x val="9.1168091168094267E-3"/>
                  <c:y val="-3.333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0A-4C17-BFA0-FB452F56868E}"/>
                </c:ext>
              </c:extLst>
            </c:dLbl>
            <c:dLbl>
              <c:idx val="4"/>
              <c:layout>
                <c:manualLayout>
                  <c:x val="7.66283524904214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0A-4C17-BFA0-FB452F56868E}"/>
                </c:ext>
              </c:extLst>
            </c:dLbl>
            <c:dLbl>
              <c:idx val="5"/>
              <c:layout>
                <c:manualLayout>
                  <c:x val="6.6390041493775932E-3"/>
                  <c:y val="-8.3333333333333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0A-4C17-BFA0-FB452F56868E}"/>
                </c:ext>
              </c:extLst>
            </c:dLbl>
            <c:dLbl>
              <c:idx val="6"/>
              <c:layout>
                <c:manualLayout>
                  <c:x val="2.21300138312585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94-4578-A7DB-DE0F4E374A61}"/>
                </c:ext>
              </c:extLst>
            </c:dLbl>
            <c:dLbl>
              <c:idx val="7"/>
              <c:layout>
                <c:manualLayout>
                  <c:x val="1.823365025429904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0A-4C17-BFA0-FB452F56868E}"/>
                </c:ext>
              </c:extLst>
            </c:dLbl>
            <c:dLbl>
              <c:idx val="8"/>
              <c:layout>
                <c:manualLayout>
                  <c:x val="1.25356125356126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0A-4C17-BFA0-FB452F56868E}"/>
                </c:ext>
              </c:extLst>
            </c:dLbl>
            <c:dLbl>
              <c:idx val="9"/>
              <c:layout>
                <c:manualLayout>
                  <c:x val="2.7350427350427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0A-4C17-BFA0-FB452F56868E}"/>
                </c:ext>
              </c:extLst>
            </c:dLbl>
            <c:dLbl>
              <c:idx val="11"/>
              <c:layout>
                <c:manualLayout>
                  <c:x val="2.0512820512820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0A-4C17-BFA0-FB452F5686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1510980</c:v>
                </c:pt>
                <c:pt idx="1">
                  <c:v>1449720</c:v>
                </c:pt>
                <c:pt idx="2">
                  <c:v>1593500</c:v>
                </c:pt>
                <c:pt idx="3">
                  <c:v>1681840</c:v>
                </c:pt>
                <c:pt idx="4">
                  <c:v>1777689</c:v>
                </c:pt>
                <c:pt idx="5">
                  <c:v>1715320.01</c:v>
                </c:pt>
                <c:pt idx="6">
                  <c:v>1554620.0000000002</c:v>
                </c:pt>
                <c:pt idx="7">
                  <c:v>1382620</c:v>
                </c:pt>
                <c:pt idx="8">
                  <c:v>1281300</c:v>
                </c:pt>
                <c:pt idx="9">
                  <c:v>1226720</c:v>
                </c:pt>
                <c:pt idx="10">
                  <c:v>1134240</c:v>
                </c:pt>
                <c:pt idx="11">
                  <c:v>1222000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C0A-4C17-BFA0-FB452F56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95313920"/>
        <c:axId val="95315456"/>
        <c:axId val="0"/>
      </c:bar3D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2021-2022</a:t>
            </a:r>
          </a:p>
        </c:rich>
      </c:tx>
      <c:layout>
        <c:manualLayout>
          <c:xMode val="edge"/>
          <c:yMode val="edge"/>
          <c:x val="0.44307909172467841"/>
          <c:y val="2.5862068965517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899909936905469E-2"/>
          <c:y val="0.13139911565108414"/>
          <c:w val="0.92824229238694056"/>
          <c:h val="0.69501117606722052"/>
        </c:manualLayout>
      </c:layout>
      <c:lineChart>
        <c:grouping val="standard"/>
        <c:varyColors val="0"/>
        <c:ser>
          <c:idx val="0"/>
          <c:order val="0"/>
          <c:tx>
            <c:strRef>
              <c:f>RMO!$B$46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RMO!$C$46:$N$46</c:f>
              <c:numCache>
                <c:formatCode>#,##0</c:formatCode>
                <c:ptCount val="12"/>
                <c:pt idx="0">
                  <c:v>1082420</c:v>
                </c:pt>
                <c:pt idx="1">
                  <c:v>984360.01</c:v>
                </c:pt>
                <c:pt idx="2">
                  <c:v>1175640</c:v>
                </c:pt>
                <c:pt idx="3">
                  <c:v>1120218</c:v>
                </c:pt>
                <c:pt idx="4">
                  <c:v>1237280</c:v>
                </c:pt>
                <c:pt idx="5">
                  <c:v>1206140</c:v>
                </c:pt>
                <c:pt idx="6">
                  <c:v>1204900</c:v>
                </c:pt>
                <c:pt idx="7">
                  <c:v>1124120</c:v>
                </c:pt>
                <c:pt idx="8">
                  <c:v>1116260</c:v>
                </c:pt>
                <c:pt idx="9">
                  <c:v>1399540</c:v>
                </c:pt>
                <c:pt idx="10">
                  <c:v>1390460</c:v>
                </c:pt>
                <c:pt idx="11">
                  <c:v>1427900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F-4A99-8E74-3705E0C3C16B}"/>
            </c:ext>
          </c:extLst>
        </c:ser>
        <c:ser>
          <c:idx val="41"/>
          <c:order val="1"/>
          <c:tx>
            <c:strRef>
              <c:f>RMO!$B$1</c:f>
              <c:strCache>
                <c:ptCount val="1"/>
                <c:pt idx="0">
                  <c:v>RMO - 2022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</c:spPr>
          </c:marker>
          <c:dLbls>
            <c:dLbl>
              <c:idx val="9"/>
              <c:layout>
                <c:manualLayout>
                  <c:x val="-2.6505744984627162E-2"/>
                  <c:y val="-1.9404768362619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C8-47C8-9767-5EC966A5E1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1510980</c:v>
                </c:pt>
                <c:pt idx="1">
                  <c:v>1449720</c:v>
                </c:pt>
                <c:pt idx="2">
                  <c:v>1593500</c:v>
                </c:pt>
                <c:pt idx="3">
                  <c:v>1681840</c:v>
                </c:pt>
                <c:pt idx="4">
                  <c:v>1777689</c:v>
                </c:pt>
                <c:pt idx="5">
                  <c:v>1715320.01</c:v>
                </c:pt>
                <c:pt idx="6">
                  <c:v>1554620.0000000002</c:v>
                </c:pt>
                <c:pt idx="7">
                  <c:v>1382620</c:v>
                </c:pt>
                <c:pt idx="8">
                  <c:v>1281300</c:v>
                </c:pt>
                <c:pt idx="9">
                  <c:v>1226720</c:v>
                </c:pt>
                <c:pt idx="10">
                  <c:v>1134240</c:v>
                </c:pt>
                <c:pt idx="11">
                  <c:v>1222000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7F-4A99-8E74-3705E0C3C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6592"/>
        <c:axId val="82944768"/>
      </c:lineChart>
      <c:catAx>
        <c:axId val="829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944768"/>
        <c:crosses val="autoZero"/>
        <c:auto val="1"/>
        <c:lblAlgn val="ctr"/>
        <c:lblOffset val="100"/>
        <c:noMultiLvlLbl val="0"/>
      </c:catAx>
      <c:valAx>
        <c:axId val="82944768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92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2021-2022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VERD!$B$46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3"/>
              <c:layout>
                <c:manualLayout>
                  <c:x val="-6.83760683760683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C7-4533-B6B3-7BB9BEF76DB4}"/>
                </c:ext>
              </c:extLst>
            </c:dLbl>
            <c:dLbl>
              <c:idx val="4"/>
              <c:layout>
                <c:manualLayout>
                  <c:x val="-1.1946160576081801E-2"/>
                  <c:y val="-1.3245078740158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7-4533-B6B3-7BB9BEF76DB4}"/>
                </c:ext>
              </c:extLst>
            </c:dLbl>
            <c:dLbl>
              <c:idx val="5"/>
              <c:layout>
                <c:manualLayout>
                  <c:x val="3.5501246991428976E-3"/>
                  <c:y val="-1.25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C7-4533-B6B3-7BB9BEF76DB4}"/>
                </c:ext>
              </c:extLst>
            </c:dLbl>
            <c:dLbl>
              <c:idx val="8"/>
              <c:layout>
                <c:manualLayout>
                  <c:x val="8.3569784832139518E-17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C7-4533-B6B3-7BB9BEF76DB4}"/>
                </c:ext>
              </c:extLst>
            </c:dLbl>
            <c:dLbl>
              <c:idx val="9"/>
              <c:layout>
                <c:manualLayout>
                  <c:x val="9.0836736694218656E-3"/>
                  <c:y val="-2.5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C7-4533-B6B3-7BB9BEF76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VERD!$C$46:$N$46</c:f>
              <c:numCache>
                <c:formatCode>#,##0</c:formatCode>
                <c:ptCount val="12"/>
                <c:pt idx="0">
                  <c:v>44180</c:v>
                </c:pt>
                <c:pt idx="1">
                  <c:v>45600</c:v>
                </c:pt>
                <c:pt idx="2">
                  <c:v>59780</c:v>
                </c:pt>
                <c:pt idx="3">
                  <c:v>56270</c:v>
                </c:pt>
                <c:pt idx="4">
                  <c:v>64820</c:v>
                </c:pt>
                <c:pt idx="5">
                  <c:v>56480</c:v>
                </c:pt>
                <c:pt idx="6">
                  <c:v>51660</c:v>
                </c:pt>
                <c:pt idx="7">
                  <c:v>58790</c:v>
                </c:pt>
                <c:pt idx="8">
                  <c:v>44720</c:v>
                </c:pt>
                <c:pt idx="9">
                  <c:v>48060</c:v>
                </c:pt>
                <c:pt idx="10">
                  <c:v>52180</c:v>
                </c:pt>
                <c:pt idx="11">
                  <c:v>46600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C7-4533-B6B3-7BB9BEF76DB4}"/>
            </c:ext>
          </c:extLst>
        </c:ser>
        <c:ser>
          <c:idx val="41"/>
          <c:order val="1"/>
          <c:tx>
            <c:strRef>
              <c:f>VERD!$B$45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67314458033181E-2"/>
                  <c:y val="-1.755532174857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C7-4533-B6B3-7BB9BEF76DB4}"/>
                </c:ext>
              </c:extLst>
            </c:dLbl>
            <c:dLbl>
              <c:idx val="1"/>
              <c:layout>
                <c:manualLayout>
                  <c:x val="9.73709834469328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C7-4533-B6B3-7BB9BEF76DB4}"/>
                </c:ext>
              </c:extLst>
            </c:dLbl>
            <c:dLbl>
              <c:idx val="2"/>
              <c:layout>
                <c:manualLayout>
                  <c:x val="-7.6628352490421452E-3"/>
                  <c:y val="-4.04704810614910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C7-4533-B6B3-7BB9BEF76DB4}"/>
                </c:ext>
              </c:extLst>
            </c:dLbl>
            <c:dLbl>
              <c:idx val="3"/>
              <c:layout>
                <c:manualLayout>
                  <c:x val="9.1168091168094267E-3"/>
                  <c:y val="-3.333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C7-4533-B6B3-7BB9BEF76DB4}"/>
                </c:ext>
              </c:extLst>
            </c:dLbl>
            <c:dLbl>
              <c:idx val="4"/>
              <c:layout>
                <c:manualLayout>
                  <c:x val="7.66283524904214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C7-4533-B6B3-7BB9BEF76DB4}"/>
                </c:ext>
              </c:extLst>
            </c:dLbl>
            <c:dLbl>
              <c:idx val="5"/>
              <c:layout>
                <c:manualLayout>
                  <c:x val="6.6390041493775932E-3"/>
                  <c:y val="-8.3333333333333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C7-4533-B6B3-7BB9BEF76DB4}"/>
                </c:ext>
              </c:extLst>
            </c:dLbl>
            <c:dLbl>
              <c:idx val="6"/>
              <c:layout>
                <c:manualLayout>
                  <c:x val="2.21300138312585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C7-4533-B6B3-7BB9BEF76DB4}"/>
                </c:ext>
              </c:extLst>
            </c:dLbl>
            <c:dLbl>
              <c:idx val="7"/>
              <c:layout>
                <c:manualLayout>
                  <c:x val="1.823365025429904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C7-4533-B6B3-7BB9BEF76DB4}"/>
                </c:ext>
              </c:extLst>
            </c:dLbl>
            <c:dLbl>
              <c:idx val="8"/>
              <c:layout>
                <c:manualLayout>
                  <c:x val="1.25356125356126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C7-4533-B6B3-7BB9BEF76DB4}"/>
                </c:ext>
              </c:extLst>
            </c:dLbl>
            <c:dLbl>
              <c:idx val="9"/>
              <c:layout>
                <c:manualLayout>
                  <c:x val="2.7350427350427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C7-4533-B6B3-7BB9BEF76DB4}"/>
                </c:ext>
              </c:extLst>
            </c:dLbl>
            <c:dLbl>
              <c:idx val="11"/>
              <c:layout>
                <c:manualLayout>
                  <c:x val="2.0512820512820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C7-4533-B6B3-7BB9BEF76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42160</c:v>
                </c:pt>
                <c:pt idx="1">
                  <c:v>38960</c:v>
                </c:pt>
                <c:pt idx="2">
                  <c:v>42340</c:v>
                </c:pt>
                <c:pt idx="3">
                  <c:v>54200</c:v>
                </c:pt>
                <c:pt idx="4">
                  <c:v>78300</c:v>
                </c:pt>
                <c:pt idx="5">
                  <c:v>56780</c:v>
                </c:pt>
                <c:pt idx="6">
                  <c:v>55615</c:v>
                </c:pt>
                <c:pt idx="7">
                  <c:v>62900</c:v>
                </c:pt>
                <c:pt idx="8">
                  <c:v>69020</c:v>
                </c:pt>
                <c:pt idx="9">
                  <c:v>68360</c:v>
                </c:pt>
                <c:pt idx="10">
                  <c:v>62020</c:v>
                </c:pt>
                <c:pt idx="11">
                  <c:v>58280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DC7-4533-B6B3-7BB9BEF76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95313920"/>
        <c:axId val="95315456"/>
        <c:axId val="0"/>
      </c:bar3D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2021-2022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VERD!$B$46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3482092626867866E-2"/>
                  <c:y val="-2.2642583618928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B4-4D9F-AB73-24C4A6D17053}"/>
                </c:ext>
              </c:extLst>
            </c:dLbl>
            <c:dLbl>
              <c:idx val="1"/>
              <c:layout>
                <c:manualLayout>
                  <c:x val="-2.6669343622883774E-2"/>
                  <c:y val="-3.656046428734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B4-4D9F-AB73-24C4A6D17053}"/>
                </c:ext>
              </c:extLst>
            </c:dLbl>
            <c:dLbl>
              <c:idx val="2"/>
              <c:layout>
                <c:manualLayout>
                  <c:x val="-2.2419675628195877E-2"/>
                  <c:y val="-4.0039934454453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B4-4D9F-AB73-24C4A6D17053}"/>
                </c:ext>
              </c:extLst>
            </c:dLbl>
            <c:dLbl>
              <c:idx val="3"/>
              <c:layout>
                <c:manualLayout>
                  <c:x val="-2.4544509625539876E-2"/>
                  <c:y val="-4.3519404621558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B4-4D9F-AB73-24C4A6D17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VERD!$C$46:$N$46</c:f>
              <c:numCache>
                <c:formatCode>#,##0</c:formatCode>
                <c:ptCount val="12"/>
                <c:pt idx="0">
                  <c:v>44180</c:v>
                </c:pt>
                <c:pt idx="1">
                  <c:v>45600</c:v>
                </c:pt>
                <c:pt idx="2">
                  <c:v>59780</c:v>
                </c:pt>
                <c:pt idx="3">
                  <c:v>56270</c:v>
                </c:pt>
                <c:pt idx="4">
                  <c:v>64820</c:v>
                </c:pt>
                <c:pt idx="5">
                  <c:v>56480</c:v>
                </c:pt>
                <c:pt idx="6">
                  <c:v>51660</c:v>
                </c:pt>
                <c:pt idx="7">
                  <c:v>58790</c:v>
                </c:pt>
                <c:pt idx="8">
                  <c:v>44720</c:v>
                </c:pt>
                <c:pt idx="9">
                  <c:v>48060</c:v>
                </c:pt>
                <c:pt idx="10">
                  <c:v>52180</c:v>
                </c:pt>
                <c:pt idx="11">
                  <c:v>46600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4-4D9F-AB73-24C4A6D17053}"/>
            </c:ext>
          </c:extLst>
        </c:ser>
        <c:ser>
          <c:idx val="41"/>
          <c:order val="1"/>
          <c:tx>
            <c:strRef>
              <c:f>VERD!$B$45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4544509625539834E-2"/>
                  <c:y val="3.6560464287348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B4-4D9F-AB73-24C4A6D17053}"/>
                </c:ext>
              </c:extLst>
            </c:dLbl>
            <c:dLbl>
              <c:idx val="1"/>
              <c:layout>
                <c:manualLayout>
                  <c:x val="-2.5606926624211813E-2"/>
                  <c:y val="3.6560464287348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B4-4D9F-AB73-24C4A6D17053}"/>
                </c:ext>
              </c:extLst>
            </c:dLbl>
            <c:dLbl>
              <c:idx val="2"/>
              <c:layout>
                <c:manualLayout>
                  <c:x val="-2.3482092626867856E-2"/>
                  <c:y val="3.6560464287348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B4-4D9F-AB73-24C4A6D17053}"/>
                </c:ext>
              </c:extLst>
            </c:dLbl>
            <c:dLbl>
              <c:idx val="3"/>
              <c:layout>
                <c:manualLayout>
                  <c:x val="-2.3482092626867894E-2"/>
                  <c:y val="4.3519404621558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B4-4D9F-AB73-24C4A6D17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42160</c:v>
                </c:pt>
                <c:pt idx="1">
                  <c:v>38960</c:v>
                </c:pt>
                <c:pt idx="2">
                  <c:v>42340</c:v>
                </c:pt>
                <c:pt idx="3">
                  <c:v>54200</c:v>
                </c:pt>
                <c:pt idx="4">
                  <c:v>78300</c:v>
                </c:pt>
                <c:pt idx="5">
                  <c:v>56780</c:v>
                </c:pt>
                <c:pt idx="6">
                  <c:v>55615</c:v>
                </c:pt>
                <c:pt idx="7">
                  <c:v>62900</c:v>
                </c:pt>
                <c:pt idx="8">
                  <c:v>69020</c:v>
                </c:pt>
                <c:pt idx="9">
                  <c:v>68360</c:v>
                </c:pt>
                <c:pt idx="10">
                  <c:v>62020</c:v>
                </c:pt>
                <c:pt idx="11">
                  <c:v>58280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5B4-4D9F-AB73-24C4A6D17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  2021-2022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Voluminosos!$B$46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dLbl>
              <c:idx val="3"/>
              <c:layout>
                <c:manualLayout>
                  <c:x val="-6.83760683760683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89-4100-B543-993FF8B44737}"/>
                </c:ext>
              </c:extLst>
            </c:dLbl>
            <c:dLbl>
              <c:idx val="4"/>
              <c:layout>
                <c:manualLayout>
                  <c:x val="-1.1946160576081801E-2"/>
                  <c:y val="-1.3245078740158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89-4100-B543-993FF8B44737}"/>
                </c:ext>
              </c:extLst>
            </c:dLbl>
            <c:dLbl>
              <c:idx val="5"/>
              <c:layout>
                <c:manualLayout>
                  <c:x val="3.5501246991428976E-3"/>
                  <c:y val="-1.25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89-4100-B543-993FF8B44737}"/>
                </c:ext>
              </c:extLst>
            </c:dLbl>
            <c:dLbl>
              <c:idx val="8"/>
              <c:layout>
                <c:manualLayout>
                  <c:x val="8.3569784832139518E-17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9-4100-B543-993FF8B44737}"/>
                </c:ext>
              </c:extLst>
            </c:dLbl>
            <c:dLbl>
              <c:idx val="9"/>
              <c:layout>
                <c:manualLayout>
                  <c:x val="9.0836736694218656E-3"/>
                  <c:y val="-2.5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89-4100-B543-993FF8B447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Voluminosos!$C$46:$N$46</c:f>
              <c:numCache>
                <c:formatCode>#,##0</c:formatCode>
                <c:ptCount val="12"/>
                <c:pt idx="0">
                  <c:v>21040</c:v>
                </c:pt>
                <c:pt idx="1">
                  <c:v>19850</c:v>
                </c:pt>
                <c:pt idx="2">
                  <c:v>24840</c:v>
                </c:pt>
                <c:pt idx="3">
                  <c:v>29540</c:v>
                </c:pt>
                <c:pt idx="4">
                  <c:v>28260</c:v>
                </c:pt>
                <c:pt idx="5">
                  <c:v>24580</c:v>
                </c:pt>
                <c:pt idx="6">
                  <c:v>29200</c:v>
                </c:pt>
                <c:pt idx="7">
                  <c:v>28460</c:v>
                </c:pt>
                <c:pt idx="8">
                  <c:v>32220</c:v>
                </c:pt>
                <c:pt idx="9">
                  <c:v>30260</c:v>
                </c:pt>
                <c:pt idx="10">
                  <c:v>27080</c:v>
                </c:pt>
                <c:pt idx="11">
                  <c:v>27720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89-4100-B543-993FF8B44737}"/>
            </c:ext>
          </c:extLst>
        </c:ser>
        <c:ser>
          <c:idx val="41"/>
          <c:order val="1"/>
          <c:tx>
            <c:strRef>
              <c:f>Voluminosos!$B$45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867314458033181E-2"/>
                  <c:y val="-1.755532174857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89-4100-B543-993FF8B44737}"/>
                </c:ext>
              </c:extLst>
            </c:dLbl>
            <c:dLbl>
              <c:idx val="1"/>
              <c:layout>
                <c:manualLayout>
                  <c:x val="9.73709834469328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89-4100-B543-993FF8B44737}"/>
                </c:ext>
              </c:extLst>
            </c:dLbl>
            <c:dLbl>
              <c:idx val="2"/>
              <c:layout>
                <c:manualLayout>
                  <c:x val="-7.6628352490421452E-3"/>
                  <c:y val="-4.04704810614910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89-4100-B543-993FF8B44737}"/>
                </c:ext>
              </c:extLst>
            </c:dLbl>
            <c:dLbl>
              <c:idx val="3"/>
              <c:layout>
                <c:manualLayout>
                  <c:x val="9.1168091168094267E-3"/>
                  <c:y val="-3.333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89-4100-B543-993FF8B44737}"/>
                </c:ext>
              </c:extLst>
            </c:dLbl>
            <c:dLbl>
              <c:idx val="4"/>
              <c:layout>
                <c:manualLayout>
                  <c:x val="7.66283524904214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89-4100-B543-993FF8B44737}"/>
                </c:ext>
              </c:extLst>
            </c:dLbl>
            <c:dLbl>
              <c:idx val="5"/>
              <c:layout>
                <c:manualLayout>
                  <c:x val="6.6390041493775932E-3"/>
                  <c:y val="-8.3333333333333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89-4100-B543-993FF8B44737}"/>
                </c:ext>
              </c:extLst>
            </c:dLbl>
            <c:dLbl>
              <c:idx val="6"/>
              <c:layout>
                <c:manualLayout>
                  <c:x val="2.21300138312585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89-4100-B543-993FF8B44737}"/>
                </c:ext>
              </c:extLst>
            </c:dLbl>
            <c:dLbl>
              <c:idx val="7"/>
              <c:layout>
                <c:manualLayout>
                  <c:x val="1.823365025429904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89-4100-B543-993FF8B44737}"/>
                </c:ext>
              </c:extLst>
            </c:dLbl>
            <c:dLbl>
              <c:idx val="8"/>
              <c:layout>
                <c:manualLayout>
                  <c:x val="1.25356125356126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89-4100-B543-993FF8B44737}"/>
                </c:ext>
              </c:extLst>
            </c:dLbl>
            <c:dLbl>
              <c:idx val="9"/>
              <c:layout>
                <c:manualLayout>
                  <c:x val="2.7350427350427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89-4100-B543-993FF8B44737}"/>
                </c:ext>
              </c:extLst>
            </c:dLbl>
            <c:dLbl>
              <c:idx val="11"/>
              <c:layout>
                <c:manualLayout>
                  <c:x val="2.0512820512820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89-4100-B543-993FF8B447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20360</c:v>
                </c:pt>
                <c:pt idx="1">
                  <c:v>17700</c:v>
                </c:pt>
                <c:pt idx="2">
                  <c:v>21700</c:v>
                </c:pt>
                <c:pt idx="3">
                  <c:v>26140</c:v>
                </c:pt>
                <c:pt idx="4">
                  <c:v>26940</c:v>
                </c:pt>
                <c:pt idx="5">
                  <c:v>35400</c:v>
                </c:pt>
                <c:pt idx="6">
                  <c:v>25580</c:v>
                </c:pt>
                <c:pt idx="7">
                  <c:v>28500</c:v>
                </c:pt>
                <c:pt idx="8">
                  <c:v>29980</c:v>
                </c:pt>
                <c:pt idx="9">
                  <c:v>20580</c:v>
                </c:pt>
                <c:pt idx="10">
                  <c:v>19040</c:v>
                </c:pt>
                <c:pt idx="11">
                  <c:v>18300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489-4100-B543-993FF8B44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95313920"/>
        <c:axId val="95315456"/>
        <c:axId val="0"/>
      </c:bar3D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  2021-2022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Voluminosos!$B$46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Voluminosos!$C$46:$N$46</c:f>
              <c:numCache>
                <c:formatCode>#,##0</c:formatCode>
                <c:ptCount val="12"/>
                <c:pt idx="0">
                  <c:v>21040</c:v>
                </c:pt>
                <c:pt idx="1">
                  <c:v>19850</c:v>
                </c:pt>
                <c:pt idx="2">
                  <c:v>24840</c:v>
                </c:pt>
                <c:pt idx="3">
                  <c:v>29540</c:v>
                </c:pt>
                <c:pt idx="4">
                  <c:v>28260</c:v>
                </c:pt>
                <c:pt idx="5">
                  <c:v>24580</c:v>
                </c:pt>
                <c:pt idx="6">
                  <c:v>29200</c:v>
                </c:pt>
                <c:pt idx="7">
                  <c:v>28460</c:v>
                </c:pt>
                <c:pt idx="8">
                  <c:v>32220</c:v>
                </c:pt>
                <c:pt idx="9">
                  <c:v>30260</c:v>
                </c:pt>
                <c:pt idx="10">
                  <c:v>27080</c:v>
                </c:pt>
                <c:pt idx="11">
                  <c:v>27720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8B-42B0-BA31-78BE187EC37B}"/>
            </c:ext>
          </c:extLst>
        </c:ser>
        <c:ser>
          <c:idx val="41"/>
          <c:order val="1"/>
          <c:tx>
            <c:strRef>
              <c:f>Voluminosos!$B$45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20360</c:v>
                </c:pt>
                <c:pt idx="1">
                  <c:v>17700</c:v>
                </c:pt>
                <c:pt idx="2">
                  <c:v>21700</c:v>
                </c:pt>
                <c:pt idx="3">
                  <c:v>26140</c:v>
                </c:pt>
                <c:pt idx="4">
                  <c:v>26940</c:v>
                </c:pt>
                <c:pt idx="5">
                  <c:v>35400</c:v>
                </c:pt>
                <c:pt idx="6">
                  <c:v>25580</c:v>
                </c:pt>
                <c:pt idx="7">
                  <c:v>28500</c:v>
                </c:pt>
                <c:pt idx="8">
                  <c:v>29980</c:v>
                </c:pt>
                <c:pt idx="9">
                  <c:v>20580</c:v>
                </c:pt>
                <c:pt idx="10">
                  <c:v>19040</c:v>
                </c:pt>
                <c:pt idx="11">
                  <c:v>18300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08B-42B0-BA31-78BE187EC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 2021-2022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2.3408964800777889E-17"/>
                  <c:y val="-3.973509933774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90-4927-8984-8955055C6FCE}"/>
                </c:ext>
              </c:extLst>
            </c:dLbl>
            <c:dLbl>
              <c:idx val="3"/>
              <c:layout>
                <c:manualLayout>
                  <c:x val="0"/>
                  <c:y val="-2.6490066225165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90-4927-8984-8955055C6FCE}"/>
                </c:ext>
              </c:extLst>
            </c:dLbl>
            <c:dLbl>
              <c:idx val="4"/>
              <c:layout>
                <c:manualLayout>
                  <c:x val="0"/>
                  <c:y val="-2.19876868953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13-430B-ABDA-179C807568BF}"/>
                </c:ext>
              </c:extLst>
            </c:dLbl>
            <c:dLbl>
              <c:idx val="5"/>
              <c:layout>
                <c:manualLayout>
                  <c:x val="1.2771392081736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0-4927-8984-8955055C6FCE}"/>
                </c:ext>
              </c:extLst>
            </c:dLbl>
            <c:dLbl>
              <c:idx val="7"/>
              <c:layout>
                <c:manualLayout>
                  <c:x val="-8.47682119205298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3E-4C5D-A6DC-0996E19D5DE4}"/>
                </c:ext>
              </c:extLst>
            </c:dLbl>
            <c:dLbl>
              <c:idx val="8"/>
              <c:layout>
                <c:manualLayout>
                  <c:x val="-9.0571830839025168E-3"/>
                  <c:y val="-1.7985611510791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90-4927-8984-8955055C6FCE}"/>
                </c:ext>
              </c:extLst>
            </c:dLbl>
            <c:dLbl>
              <c:idx val="11"/>
              <c:layout>
                <c:manualLayout>
                  <c:x val="-1.7888402601741391E-2"/>
                  <c:y val="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90-4927-8984-8955055C6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577979.99999999988</c:v>
                </c:pt>
                <c:pt idx="1">
                  <c:v>521609.99</c:v>
                </c:pt>
                <c:pt idx="2">
                  <c:v>552550.00000000012</c:v>
                </c:pt>
                <c:pt idx="3">
                  <c:v>522102</c:v>
                </c:pt>
                <c:pt idx="4">
                  <c:v>526460.98</c:v>
                </c:pt>
                <c:pt idx="5">
                  <c:v>567729.97000000009</c:v>
                </c:pt>
                <c:pt idx="6">
                  <c:v>573418.98</c:v>
                </c:pt>
                <c:pt idx="7">
                  <c:v>505190.01999999996</c:v>
                </c:pt>
                <c:pt idx="8">
                  <c:v>540496.6399999999</c:v>
                </c:pt>
                <c:pt idx="9">
                  <c:v>532923.98999999987</c:v>
                </c:pt>
                <c:pt idx="10">
                  <c:v>541879.51000000013</c:v>
                </c:pt>
                <c:pt idx="11">
                  <c:v>601263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90-4927-8984-8955055C6FCE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74224460430161E-2"/>
                  <c:y val="-8.7719298245613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90-4927-8984-8955055C6FCE}"/>
                </c:ext>
              </c:extLst>
            </c:dLbl>
            <c:dLbl>
              <c:idx val="1"/>
              <c:layout>
                <c:manualLayout>
                  <c:x val="6.37247092560141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90-4927-8984-8955055C6FCE}"/>
                </c:ext>
              </c:extLst>
            </c:dLbl>
            <c:dLbl>
              <c:idx val="2"/>
              <c:layout>
                <c:manualLayout>
                  <c:x val="1.15025992827878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E-4C5D-A6DC-0996E19D5DE4}"/>
                </c:ext>
              </c:extLst>
            </c:dLbl>
            <c:dLbl>
              <c:idx val="3"/>
              <c:layout>
                <c:manualLayout>
                  <c:x val="1.2508523643846903E-2"/>
                  <c:y val="-1.324492333195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90-4927-8984-8955055C6FCE}"/>
                </c:ext>
              </c:extLst>
            </c:dLbl>
            <c:dLbl>
              <c:idx val="5"/>
              <c:layout>
                <c:manualLayout>
                  <c:x val="7.1268118512213003E-3"/>
                  <c:y val="-8.743135340272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90-4927-8984-8955055C6FCE}"/>
                </c:ext>
              </c:extLst>
            </c:dLbl>
            <c:dLbl>
              <c:idx val="6"/>
              <c:layout>
                <c:manualLayout>
                  <c:x val="8.9442013008706953E-3"/>
                  <c:y val="-4.3859649122806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90-4927-8984-8955055C6FCE}"/>
                </c:ext>
              </c:extLst>
            </c:dLbl>
            <c:dLbl>
              <c:idx val="9"/>
              <c:layout>
                <c:manualLayout>
                  <c:x val="1.8996181582731243E-2"/>
                  <c:y val="4.3859649122806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90-4927-8984-8955055C6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CARTRÓ'!$C$45:$N$45</c:f>
              <c:numCache>
                <c:formatCode>#,##0</c:formatCode>
                <c:ptCount val="12"/>
                <c:pt idx="0">
                  <c:v>569558</c:v>
                </c:pt>
                <c:pt idx="1">
                  <c:v>470100</c:v>
                </c:pt>
                <c:pt idx="2">
                  <c:v>541247</c:v>
                </c:pt>
                <c:pt idx="3">
                  <c:v>514789.00756463682</c:v>
                </c:pt>
                <c:pt idx="4">
                  <c:v>511779.82235711406</c:v>
                </c:pt>
                <c:pt idx="5">
                  <c:v>497159.99999999988</c:v>
                </c:pt>
                <c:pt idx="6">
                  <c:v>513689.99999999988</c:v>
                </c:pt>
                <c:pt idx="7">
                  <c:v>474468.33333333337</c:v>
                </c:pt>
                <c:pt idx="8">
                  <c:v>487495.55072020006</c:v>
                </c:pt>
                <c:pt idx="9">
                  <c:v>476651.08533582208</c:v>
                </c:pt>
                <c:pt idx="10">
                  <c:v>480394.85835531005</c:v>
                </c:pt>
                <c:pt idx="11">
                  <c:v>583919.77098829392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90-4927-8984-8955055C6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2598528"/>
        <c:axId val="82616704"/>
        <c:axId val="0"/>
      </c:bar3DChart>
      <c:catAx>
        <c:axId val="82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616704"/>
        <c:crosses val="autoZero"/>
        <c:auto val="1"/>
        <c:lblAlgn val="ctr"/>
        <c:lblOffset val="100"/>
        <c:noMultiLvlLbl val="0"/>
      </c:catAx>
      <c:valAx>
        <c:axId val="82616704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59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 2021-2022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577979.99999999988</c:v>
                </c:pt>
                <c:pt idx="1">
                  <c:v>521609.99</c:v>
                </c:pt>
                <c:pt idx="2">
                  <c:v>552550.00000000012</c:v>
                </c:pt>
                <c:pt idx="3">
                  <c:v>522102</c:v>
                </c:pt>
                <c:pt idx="4">
                  <c:v>526460.98</c:v>
                </c:pt>
                <c:pt idx="5">
                  <c:v>567729.97000000009</c:v>
                </c:pt>
                <c:pt idx="6">
                  <c:v>573418.98</c:v>
                </c:pt>
                <c:pt idx="7">
                  <c:v>505190.01999999996</c:v>
                </c:pt>
                <c:pt idx="8">
                  <c:v>540496.6399999999</c:v>
                </c:pt>
                <c:pt idx="9">
                  <c:v>532923.98999999987</c:v>
                </c:pt>
                <c:pt idx="10">
                  <c:v>541879.51000000013</c:v>
                </c:pt>
                <c:pt idx="11">
                  <c:v>601263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E-4E12-A8D7-8591B5134BCB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bIns="72000" anchor="t" anchorCtr="0"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4D3E-4E12-A8D7-8591B5134BC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bIns="72000" anchor="t" anchorCtr="0"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4D3E-4E12-A8D7-8591B5134B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bIns="72000" anchor="t" anchorCtr="0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CARTRÓ'!$C$45:$N$45</c:f>
              <c:numCache>
                <c:formatCode>#,##0</c:formatCode>
                <c:ptCount val="12"/>
                <c:pt idx="0">
                  <c:v>569558</c:v>
                </c:pt>
                <c:pt idx="1">
                  <c:v>470100</c:v>
                </c:pt>
                <c:pt idx="2">
                  <c:v>541247</c:v>
                </c:pt>
                <c:pt idx="3">
                  <c:v>514789.00756463682</c:v>
                </c:pt>
                <c:pt idx="4">
                  <c:v>511779.82235711406</c:v>
                </c:pt>
                <c:pt idx="5">
                  <c:v>497159.99999999988</c:v>
                </c:pt>
                <c:pt idx="6">
                  <c:v>513689.99999999988</c:v>
                </c:pt>
                <c:pt idx="7">
                  <c:v>474468.33333333337</c:v>
                </c:pt>
                <c:pt idx="8">
                  <c:v>487495.55072020006</c:v>
                </c:pt>
                <c:pt idx="9">
                  <c:v>476651.08533582208</c:v>
                </c:pt>
                <c:pt idx="10">
                  <c:v>480394.85835531005</c:v>
                </c:pt>
                <c:pt idx="11">
                  <c:v>583919.77098829392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D3E-4E12-A8D7-8591B5134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7264"/>
        <c:axId val="73308800"/>
      </c:lineChart>
      <c:catAx>
        <c:axId val="73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8800"/>
        <c:crosses val="autoZero"/>
        <c:auto val="1"/>
        <c:lblAlgn val="ctr"/>
        <c:lblOffset val="100"/>
        <c:noMultiLvlLbl val="0"/>
      </c:catAx>
      <c:valAx>
        <c:axId val="7330880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7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Cartró. Porta a porta,</a:t>
            </a:r>
            <a:r>
              <a:rPr lang="es-ES" sz="1600" baseline="0"/>
              <a:t> Mercat i Papereres.</a:t>
            </a:r>
            <a:r>
              <a:rPr lang="es-ES" sz="1600"/>
              <a:t> 2021-2022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'PAPER I CARTRÓ PORTA A PORTA'!$B$46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2.3408964800777929E-17"/>
                  <c:y val="-3.973509933774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A3-4193-9D5A-221E3183EADB}"/>
                </c:ext>
              </c:extLst>
            </c:dLbl>
            <c:dLbl>
              <c:idx val="2"/>
              <c:layout>
                <c:manualLayout>
                  <c:x val="-9.5364238410596026E-3"/>
                  <c:y val="1.7985611510791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09-42AC-85FB-95B4FAE44B1A}"/>
                </c:ext>
              </c:extLst>
            </c:dLbl>
            <c:dLbl>
              <c:idx val="3"/>
              <c:layout>
                <c:manualLayout>
                  <c:x val="0"/>
                  <c:y val="-2.6490066225165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A3-4193-9D5A-221E3183EADB}"/>
                </c:ext>
              </c:extLst>
            </c:dLbl>
            <c:dLbl>
              <c:idx val="4"/>
              <c:layout>
                <c:manualLayout>
                  <c:x val="4.3680043680043683E-3"/>
                  <c:y val="-4.03102936401688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A3-4CB0-83BE-04D71BC9BCC2}"/>
                </c:ext>
              </c:extLst>
            </c:dLbl>
            <c:dLbl>
              <c:idx val="5"/>
              <c:layout>
                <c:manualLayout>
                  <c:x val="1.2771392081736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A3-4193-9D5A-221E3183EADB}"/>
                </c:ext>
              </c:extLst>
            </c:dLbl>
            <c:dLbl>
              <c:idx val="7"/>
              <c:layout>
                <c:manualLayout>
                  <c:x val="-7.41721854304635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09-42AC-85FB-95B4FAE44B1A}"/>
                </c:ext>
              </c:extLst>
            </c:dLbl>
            <c:dLbl>
              <c:idx val="8"/>
              <c:layout>
                <c:manualLayout>
                  <c:x val="-1.11763062307906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A3-4193-9D5A-221E3183EADB}"/>
                </c:ext>
              </c:extLst>
            </c:dLbl>
            <c:dLbl>
              <c:idx val="10"/>
              <c:layout>
                <c:manualLayout>
                  <c:x val="-3.1788079470198741E-3"/>
                  <c:y val="-1.3489208633093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09-42AC-85FB-95B4FAE44B1A}"/>
                </c:ext>
              </c:extLst>
            </c:dLbl>
            <c:dLbl>
              <c:idx val="11"/>
              <c:layout>
                <c:manualLayout>
                  <c:x val="-1.7888402601741391E-2"/>
                  <c:y val="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A3-4193-9D5A-221E3183E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 PORTA A PORTA'!$C$4:$N$4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 PORTA A PORTA'!$C$46:$N$46</c:f>
              <c:numCache>
                <c:formatCode>#,##0</c:formatCode>
                <c:ptCount val="12"/>
                <c:pt idx="0">
                  <c:v>154976</c:v>
                </c:pt>
                <c:pt idx="1">
                  <c:v>139800</c:v>
                </c:pt>
                <c:pt idx="2">
                  <c:v>106340</c:v>
                </c:pt>
                <c:pt idx="3">
                  <c:v>87840</c:v>
                </c:pt>
                <c:pt idx="4">
                  <c:v>107610</c:v>
                </c:pt>
                <c:pt idx="5">
                  <c:v>131351.43</c:v>
                </c:pt>
                <c:pt idx="6">
                  <c:v>158280</c:v>
                </c:pt>
                <c:pt idx="7">
                  <c:v>100841</c:v>
                </c:pt>
                <c:pt idx="8">
                  <c:v>149520</c:v>
                </c:pt>
                <c:pt idx="9">
                  <c:v>142480</c:v>
                </c:pt>
                <c:pt idx="10">
                  <c:v>125420</c:v>
                </c:pt>
                <c:pt idx="11">
                  <c:v>155280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3-4193-9D5A-221E3183EADB}"/>
            </c:ext>
          </c:extLst>
        </c:ser>
        <c:ser>
          <c:idx val="41"/>
          <c:order val="1"/>
          <c:tx>
            <c:strRef>
              <c:f>'PAPER I CARTRÓ PORTA A PORTA'!$B$45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74224460430161E-2"/>
                  <c:y val="-8.7719298245613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A3-4193-9D5A-221E3183EADB}"/>
                </c:ext>
              </c:extLst>
            </c:dLbl>
            <c:dLbl>
              <c:idx val="1"/>
              <c:layout>
                <c:manualLayout>
                  <c:x val="6.37247092560141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A3-4193-9D5A-221E3183EADB}"/>
                </c:ext>
              </c:extLst>
            </c:dLbl>
            <c:dLbl>
              <c:idx val="3"/>
              <c:layout>
                <c:manualLayout>
                  <c:x val="1.2508523643846903E-2"/>
                  <c:y val="-1.324492333195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A3-4193-9D5A-221E3183EADB}"/>
                </c:ext>
              </c:extLst>
            </c:dLbl>
            <c:dLbl>
              <c:idx val="4"/>
              <c:layout>
                <c:manualLayout>
                  <c:x val="5.4600054600053797E-3"/>
                  <c:y val="-4.837291116974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A3-4CB0-83BE-04D71BC9BCC2}"/>
                </c:ext>
              </c:extLst>
            </c:dLbl>
            <c:dLbl>
              <c:idx val="5"/>
              <c:layout>
                <c:manualLayout>
                  <c:x val="4.9427906103432133E-3"/>
                  <c:y val="-3.073076391766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A3-4193-9D5A-221E3183EADB}"/>
                </c:ext>
              </c:extLst>
            </c:dLbl>
            <c:dLbl>
              <c:idx val="6"/>
              <c:layout>
                <c:manualLayout>
                  <c:x val="8.9442013008706953E-3"/>
                  <c:y val="-4.3859649122806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A3-4193-9D5A-221E3183EADB}"/>
                </c:ext>
              </c:extLst>
            </c:dLbl>
            <c:dLbl>
              <c:idx val="9"/>
              <c:layout>
                <c:manualLayout>
                  <c:x val="4.1617354122125494E-3"/>
                  <c:y val="-4.6068656885515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A3-4193-9D5A-221E3183E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 PORTA A PORTA'!$C$4:$N$4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 PORTA A PORTA'!$C$45:$N$45</c:f>
              <c:numCache>
                <c:formatCode>#,##0</c:formatCode>
                <c:ptCount val="12"/>
                <c:pt idx="0">
                  <c:v>123160</c:v>
                </c:pt>
                <c:pt idx="1">
                  <c:v>113200</c:v>
                </c:pt>
                <c:pt idx="2">
                  <c:v>122880</c:v>
                </c:pt>
                <c:pt idx="3">
                  <c:v>111430</c:v>
                </c:pt>
                <c:pt idx="4">
                  <c:v>108060</c:v>
                </c:pt>
                <c:pt idx="5">
                  <c:v>123300</c:v>
                </c:pt>
                <c:pt idx="6">
                  <c:v>133870</c:v>
                </c:pt>
                <c:pt idx="7">
                  <c:v>129822.66666666667</c:v>
                </c:pt>
                <c:pt idx="8">
                  <c:v>155918</c:v>
                </c:pt>
                <c:pt idx="9">
                  <c:v>157220</c:v>
                </c:pt>
                <c:pt idx="10">
                  <c:v>162840</c:v>
                </c:pt>
                <c:pt idx="11">
                  <c:v>176200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A3-4193-9D5A-221E3183E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2787328"/>
        <c:axId val="82793216"/>
        <c:axId val="0"/>
      </c:bar3DChart>
      <c:catAx>
        <c:axId val="827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93216"/>
        <c:crosses val="autoZero"/>
        <c:auto val="1"/>
        <c:lblAlgn val="ctr"/>
        <c:lblOffset val="100"/>
        <c:noMultiLvlLbl val="0"/>
      </c:catAx>
      <c:valAx>
        <c:axId val="8279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87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Cartró.Porta a porta, Mercat i Papereres. 2021-2022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4685565321598122E-2"/>
          <c:y val="0.1171500803288634"/>
          <c:w val="0.93561093145905461"/>
          <c:h val="0.69957894391653019"/>
        </c:manualLayout>
      </c:layout>
      <c:lineChart>
        <c:grouping val="standard"/>
        <c:varyColors val="0"/>
        <c:ser>
          <c:idx val="0"/>
          <c:order val="0"/>
          <c:tx>
            <c:strRef>
              <c:f>'PAPER I CARTRÓ PORTA A PORTA'!$B$46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5"/>
              <c:layout>
                <c:manualLayout>
                  <c:x val="-2.4846401524171613E-2"/>
                  <c:y val="-4.5520522975500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BF-4385-B18D-37836B9DD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 PORTA A PORTA'!$C$4:$N$4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 PORTA A PORTA'!$C$46:$N$46</c:f>
              <c:numCache>
                <c:formatCode>#,##0</c:formatCode>
                <c:ptCount val="12"/>
                <c:pt idx="0">
                  <c:v>154976</c:v>
                </c:pt>
                <c:pt idx="1">
                  <c:v>139800</c:v>
                </c:pt>
                <c:pt idx="2">
                  <c:v>106340</c:v>
                </c:pt>
                <c:pt idx="3">
                  <c:v>87840</c:v>
                </c:pt>
                <c:pt idx="4">
                  <c:v>107610</c:v>
                </c:pt>
                <c:pt idx="5">
                  <c:v>131351.43</c:v>
                </c:pt>
                <c:pt idx="6">
                  <c:v>158280</c:v>
                </c:pt>
                <c:pt idx="7">
                  <c:v>100841</c:v>
                </c:pt>
                <c:pt idx="8">
                  <c:v>149520</c:v>
                </c:pt>
                <c:pt idx="9">
                  <c:v>142480</c:v>
                </c:pt>
                <c:pt idx="10">
                  <c:v>125420</c:v>
                </c:pt>
                <c:pt idx="11">
                  <c:v>155280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B9-490A-BCC5-E967701FD0CF}"/>
            </c:ext>
          </c:extLst>
        </c:ser>
        <c:ser>
          <c:idx val="41"/>
          <c:order val="1"/>
          <c:tx>
            <c:strRef>
              <c:f>'PAPER I CARTRÓ PORTA A PORTA'!$B$45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8080902597287384E-2"/>
                  <c:y val="-2.1538306765938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9-490A-BCC5-E967701FD0CF}"/>
                </c:ext>
              </c:extLst>
            </c:dLbl>
            <c:dLbl>
              <c:idx val="1"/>
              <c:layout>
                <c:manualLayout>
                  <c:x val="-3.023723664603125E-2"/>
                  <c:y val="4.904993506715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9-490A-BCC5-E967701FD0CF}"/>
                </c:ext>
              </c:extLst>
            </c:dLbl>
            <c:dLbl>
              <c:idx val="5"/>
              <c:layout>
                <c:manualLayout>
                  <c:x val="-2.8080902597287384E-2"/>
                  <c:y val="4.5520522975500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BF-4385-B18D-37836B9DDEC4}"/>
                </c:ext>
              </c:extLst>
            </c:dLbl>
            <c:dLbl>
              <c:idx val="6"/>
              <c:layout>
                <c:manualLayout>
                  <c:x val="-2.8080902597287384E-2"/>
                  <c:y val="5.2579347158809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BF-4385-B18D-37836B9DD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 PORTA A PORTA'!$C$4:$N$4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 PORTA A PORTA'!$C$45:$N$45</c:f>
              <c:numCache>
                <c:formatCode>#,##0</c:formatCode>
                <c:ptCount val="12"/>
                <c:pt idx="0">
                  <c:v>123160</c:v>
                </c:pt>
                <c:pt idx="1">
                  <c:v>113200</c:v>
                </c:pt>
                <c:pt idx="2">
                  <c:v>122880</c:v>
                </c:pt>
                <c:pt idx="3">
                  <c:v>111430</c:v>
                </c:pt>
                <c:pt idx="4">
                  <c:v>108060</c:v>
                </c:pt>
                <c:pt idx="5">
                  <c:v>123300</c:v>
                </c:pt>
                <c:pt idx="6">
                  <c:v>133870</c:v>
                </c:pt>
                <c:pt idx="7">
                  <c:v>129822.66666666667</c:v>
                </c:pt>
                <c:pt idx="8">
                  <c:v>155918</c:v>
                </c:pt>
                <c:pt idx="9">
                  <c:v>157220</c:v>
                </c:pt>
                <c:pt idx="10">
                  <c:v>162840</c:v>
                </c:pt>
                <c:pt idx="11">
                  <c:v>176200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6B9-490A-BCC5-E967701F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6592"/>
        <c:axId val="84048128"/>
      </c:lineChart>
      <c:catAx>
        <c:axId val="840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8128"/>
        <c:crosses val="autoZero"/>
        <c:auto val="1"/>
        <c:lblAlgn val="ctr"/>
        <c:lblOffset val="100"/>
        <c:noMultiLvlLbl val="0"/>
      </c:catAx>
      <c:valAx>
        <c:axId val="84048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2021-2022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ENVASOS!$B$46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solidFill>
              <a:srgbClr val="BC8F00"/>
            </a:solidFill>
          </c:spPr>
          <c:invertIfNegative val="0"/>
          <c:dLbls>
            <c:dLbl>
              <c:idx val="4"/>
              <c:layout>
                <c:manualLayout>
                  <c:x val="-1.0028709667368499E-2"/>
                  <c:y val="-4.5016995826341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89-4D9A-915B-1E765321D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ENVASOS!$C$46:$N$46</c:f>
              <c:numCache>
                <c:formatCode>#,##0</c:formatCode>
                <c:ptCount val="12"/>
                <c:pt idx="0">
                  <c:v>609328.2300000001</c:v>
                </c:pt>
                <c:pt idx="1">
                  <c:v>571196.77999999991</c:v>
                </c:pt>
                <c:pt idx="2">
                  <c:v>651751.22</c:v>
                </c:pt>
                <c:pt idx="3">
                  <c:v>635148.75999999989</c:v>
                </c:pt>
                <c:pt idx="4">
                  <c:v>641992.59999999986</c:v>
                </c:pt>
                <c:pt idx="5">
                  <c:v>650793.76</c:v>
                </c:pt>
                <c:pt idx="6">
                  <c:v>659463.04</c:v>
                </c:pt>
                <c:pt idx="7">
                  <c:v>606557.29999999993</c:v>
                </c:pt>
                <c:pt idx="8">
                  <c:v>636501.04999999981</c:v>
                </c:pt>
                <c:pt idx="9">
                  <c:v>622553.81000000006</c:v>
                </c:pt>
                <c:pt idx="10">
                  <c:v>645245.97552538966</c:v>
                </c:pt>
                <c:pt idx="11">
                  <c:v>630556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9-4D9A-915B-1E765321DBD2}"/>
            </c:ext>
          </c:extLst>
        </c:ser>
        <c:ser>
          <c:idx val="41"/>
          <c:order val="1"/>
          <c:tx>
            <c:strRef>
              <c:f>ENVASOS!$B$45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0"/>
              <c:layout>
                <c:manualLayout>
                  <c:x val="1.484018264840241E-2"/>
                  <c:y val="-8.7431693989071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89-4D9A-915B-1E765321DBD2}"/>
                </c:ext>
              </c:extLst>
            </c:dLbl>
            <c:dLbl>
              <c:idx val="3"/>
              <c:layout>
                <c:manualLayout>
                  <c:x val="2.1652832297023267E-3"/>
                  <c:y val="-3.1758030244790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14-4B98-8338-76A4026994F2}"/>
                </c:ext>
              </c:extLst>
            </c:dLbl>
            <c:dLbl>
              <c:idx val="4"/>
              <c:layout>
                <c:manualLayout>
                  <c:x val="-8.2908407224641214E-17"/>
                  <c:y val="-2.185792349726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68-40C2-91ED-BF550D605C77}"/>
                </c:ext>
              </c:extLst>
            </c:dLbl>
            <c:dLbl>
              <c:idx val="5"/>
              <c:layout>
                <c:manualLayout>
                  <c:x val="4.0394724542981326E-3"/>
                  <c:y val="-4.3715846994535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89-4D9A-915B-1E765321DBD2}"/>
                </c:ext>
              </c:extLst>
            </c:dLbl>
            <c:dLbl>
              <c:idx val="6"/>
              <c:layout>
                <c:manualLayout>
                  <c:x val="9.13242009132427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89-4D9A-915B-1E765321D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629807</c:v>
                </c:pt>
                <c:pt idx="1">
                  <c:v>560436</c:v>
                </c:pt>
                <c:pt idx="2">
                  <c:v>654482</c:v>
                </c:pt>
                <c:pt idx="3">
                  <c:v>637313.08744638693</c:v>
                </c:pt>
                <c:pt idx="4">
                  <c:v>644043.9315793853</c:v>
                </c:pt>
                <c:pt idx="5">
                  <c:v>627490.83275663399</c:v>
                </c:pt>
                <c:pt idx="6">
                  <c:v>645919.95862308715</c:v>
                </c:pt>
                <c:pt idx="7">
                  <c:v>659514.58057588479</c:v>
                </c:pt>
                <c:pt idx="8">
                  <c:v>655967.48529900005</c:v>
                </c:pt>
                <c:pt idx="9">
                  <c:v>651322.89905257395</c:v>
                </c:pt>
                <c:pt idx="10">
                  <c:v>625152.63317861862</c:v>
                </c:pt>
                <c:pt idx="11">
                  <c:v>664031.82555771177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89-4D9A-915B-1E765321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4266368"/>
        <c:axId val="84268160"/>
        <c:axId val="0"/>
      </c:bar3DChart>
      <c:catAx>
        <c:axId val="842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68160"/>
        <c:crosses val="autoZero"/>
        <c:auto val="1"/>
        <c:lblAlgn val="ctr"/>
        <c:lblOffset val="100"/>
        <c:noMultiLvlLbl val="0"/>
      </c:catAx>
      <c:valAx>
        <c:axId val="84268160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66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2021-2022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ENVASOS!$B$46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ln>
              <a:solidFill>
                <a:srgbClr val="E39F17"/>
              </a:solidFill>
            </a:ln>
          </c:spPr>
          <c:marker>
            <c:spPr>
              <a:solidFill>
                <a:srgbClr val="FFC000"/>
              </a:solidFill>
            </c:spPr>
          </c:marker>
          <c:dLbls>
            <c:dLbl>
              <c:idx val="2"/>
              <c:layout>
                <c:manualLayout>
                  <c:x val="-1.9837250896809298E-2"/>
                  <c:y val="4.3796258410745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2-47B0-ACD1-C25F84C92E85}"/>
                </c:ext>
              </c:extLst>
            </c:dLbl>
            <c:dLbl>
              <c:idx val="3"/>
              <c:layout>
                <c:manualLayout>
                  <c:x val="-2.6312070857302659E-2"/>
                  <c:y val="5.430107408293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F2-4F3C-B268-C70F4F6D74DF}"/>
                </c:ext>
              </c:extLst>
            </c:dLbl>
            <c:dLbl>
              <c:idx val="4"/>
              <c:layout>
                <c:manualLayout>
                  <c:x val="-2.6312070857302701E-2"/>
                  <c:y val="4.3796258410745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6A-4249-84E3-247D4BFA3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ENVASOS!$C$46:$N$46</c:f>
              <c:numCache>
                <c:formatCode>#,##0</c:formatCode>
                <c:ptCount val="12"/>
                <c:pt idx="0">
                  <c:v>609328.2300000001</c:v>
                </c:pt>
                <c:pt idx="1">
                  <c:v>571196.77999999991</c:v>
                </c:pt>
                <c:pt idx="2">
                  <c:v>651751.22</c:v>
                </c:pt>
                <c:pt idx="3">
                  <c:v>635148.75999999989</c:v>
                </c:pt>
                <c:pt idx="4">
                  <c:v>641992.59999999986</c:v>
                </c:pt>
                <c:pt idx="5">
                  <c:v>650793.76</c:v>
                </c:pt>
                <c:pt idx="6">
                  <c:v>659463.04</c:v>
                </c:pt>
                <c:pt idx="7">
                  <c:v>606557.29999999993</c:v>
                </c:pt>
                <c:pt idx="8">
                  <c:v>636501.04999999981</c:v>
                </c:pt>
                <c:pt idx="9">
                  <c:v>622553.81000000006</c:v>
                </c:pt>
                <c:pt idx="10">
                  <c:v>645245.97552538966</c:v>
                </c:pt>
                <c:pt idx="11">
                  <c:v>630556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A-4249-84E3-247D4BFA32F0}"/>
            </c:ext>
          </c:extLst>
        </c:ser>
        <c:ser>
          <c:idx val="41"/>
          <c:order val="1"/>
          <c:tx>
            <c:strRef>
              <c:f>ENVASOS!$B$45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dLbl>
              <c:idx val="0"/>
              <c:layout>
                <c:manualLayout>
                  <c:x val="-2.0235374791915246E-2"/>
                  <c:y val="-4.013363069500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6A-4249-84E3-247D4BFA32F0}"/>
                </c:ext>
              </c:extLst>
            </c:dLbl>
            <c:dLbl>
              <c:idx val="1"/>
              <c:layout>
                <c:manualLayout>
                  <c:x val="-2.8134452270592754E-2"/>
                  <c:y val="4.9394139581152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6A-4249-84E3-247D4BFA32F0}"/>
                </c:ext>
              </c:extLst>
            </c:dLbl>
            <c:dLbl>
              <c:idx val="2"/>
              <c:layout>
                <c:manualLayout>
                  <c:x val="-1.115882068311137E-3"/>
                  <c:y val="-4.0074216186196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F8-44CA-8949-BF852B47DB23}"/>
                </c:ext>
              </c:extLst>
            </c:dLbl>
            <c:dLbl>
              <c:idx val="3"/>
              <c:layout>
                <c:manualLayout>
                  <c:x val="-2.1632215880333931E-3"/>
                  <c:y val="-3.6994219653179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2-4F3C-B268-C70F4F6D74DF}"/>
                </c:ext>
              </c:extLst>
            </c:dLbl>
            <c:dLbl>
              <c:idx val="4"/>
              <c:layout>
                <c:manualLayout>
                  <c:x val="-2.4539737593051107E-2"/>
                  <c:y val="-3.343950273897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6A-4249-84E3-247D4BFA32F0}"/>
                </c:ext>
              </c:extLst>
            </c:dLbl>
            <c:dLbl>
              <c:idx val="5"/>
              <c:layout>
                <c:manualLayout>
                  <c:x val="1.060579866661829E-3"/>
                  <c:y val="9.6150070401597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6A-4249-84E3-247D4BFA32F0}"/>
                </c:ext>
              </c:extLst>
            </c:dLbl>
            <c:dLbl>
              <c:idx val="6"/>
              <c:layout>
                <c:manualLayout>
                  <c:x val="4.5399683693571214E-3"/>
                  <c:y val="1.3397690491016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6A-4249-84E3-247D4BFA32F0}"/>
                </c:ext>
              </c:extLst>
            </c:dLbl>
            <c:dLbl>
              <c:idx val="8"/>
              <c:layout>
                <c:manualLayout>
                  <c:x val="0"/>
                  <c:y val="-3.643264192593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6A-4249-84E3-247D4BFA32F0}"/>
                </c:ext>
              </c:extLst>
            </c:dLbl>
            <c:dLbl>
              <c:idx val="9"/>
              <c:layout>
                <c:manualLayout>
                  <c:x val="-2.2588234624526626E-3"/>
                  <c:y val="3.1168834811486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87-4CCA-BAF4-3AEE344C2CBD}"/>
                </c:ext>
              </c:extLst>
            </c:dLbl>
            <c:dLbl>
              <c:idx val="10"/>
              <c:layout>
                <c:manualLayout>
                  <c:x val="0"/>
                  <c:y val="-2.6755852842809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6A-4249-84E3-247D4BFA32F0}"/>
                </c:ext>
              </c:extLst>
            </c:dLbl>
            <c:dLbl>
              <c:idx val="11"/>
              <c:layout>
                <c:manualLayout>
                  <c:x val="0"/>
                  <c:y val="-4.0133779264214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6A-4249-84E3-247D4BFA3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629807</c:v>
                </c:pt>
                <c:pt idx="1">
                  <c:v>560436</c:v>
                </c:pt>
                <c:pt idx="2">
                  <c:v>654482</c:v>
                </c:pt>
                <c:pt idx="3">
                  <c:v>637313.08744638693</c:v>
                </c:pt>
                <c:pt idx="4">
                  <c:v>644043.9315793853</c:v>
                </c:pt>
                <c:pt idx="5">
                  <c:v>627490.83275663399</c:v>
                </c:pt>
                <c:pt idx="6">
                  <c:v>645919.95862308715</c:v>
                </c:pt>
                <c:pt idx="7">
                  <c:v>659514.58057588479</c:v>
                </c:pt>
                <c:pt idx="8">
                  <c:v>655967.48529900005</c:v>
                </c:pt>
                <c:pt idx="9">
                  <c:v>651322.89905257395</c:v>
                </c:pt>
                <c:pt idx="10">
                  <c:v>625152.63317861862</c:v>
                </c:pt>
                <c:pt idx="11">
                  <c:v>664031.82555771177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6A-4249-84E3-247D4BFA3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10048"/>
        <c:axId val="84211584"/>
      </c:lineChart>
      <c:catAx>
        <c:axId val="842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11584"/>
        <c:crosses val="autoZero"/>
        <c:auto val="1"/>
        <c:lblAlgn val="ctr"/>
        <c:lblOffset val="100"/>
        <c:noMultiLvlLbl val="0"/>
      </c:catAx>
      <c:valAx>
        <c:axId val="84211584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10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2021-2022</a:t>
            </a:r>
          </a:p>
        </c:rich>
      </c:tx>
      <c:layout>
        <c:manualLayout>
          <c:xMode val="edge"/>
          <c:yMode val="edge"/>
          <c:x val="0.44579961695807324"/>
          <c:y val="2.3801655370771696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-5.8393080611759034E-3"/>
                  <c:y val="-2.1574973031283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24-4EFC-8C2D-37E83157B4B7}"/>
                </c:ext>
              </c:extLst>
            </c:dLbl>
            <c:dLbl>
              <c:idx val="4"/>
              <c:layout>
                <c:manualLayout>
                  <c:x val="5.1085568326947684E-3"/>
                  <c:y val="4.4150125723566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4-4EFC-8C2D-37E83157B4B7}"/>
                </c:ext>
              </c:extLst>
            </c:dLbl>
            <c:dLbl>
              <c:idx val="5"/>
              <c:layout>
                <c:manualLayout>
                  <c:x val="5.1085568326947684E-3"/>
                  <c:y val="-3.476387853058892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24-4EFC-8C2D-37E83157B4B7}"/>
                </c:ext>
              </c:extLst>
            </c:dLbl>
            <c:dLbl>
              <c:idx val="9"/>
              <c:layout>
                <c:manualLayout>
                  <c:x val="-2.7558632465627788E-3"/>
                  <c:y val="-1.05664797980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24-4EFC-8C2D-37E83157B4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624320.56999999995</c:v>
                </c:pt>
                <c:pt idx="1">
                  <c:v>457183.09</c:v>
                </c:pt>
                <c:pt idx="2">
                  <c:v>545729.31000000006</c:v>
                </c:pt>
                <c:pt idx="3">
                  <c:v>621077.87000000011</c:v>
                </c:pt>
                <c:pt idx="4">
                  <c:v>451311.60000000015</c:v>
                </c:pt>
                <c:pt idx="5">
                  <c:v>537072.03999999992</c:v>
                </c:pt>
                <c:pt idx="6">
                  <c:v>597192.22999999986</c:v>
                </c:pt>
                <c:pt idx="7">
                  <c:v>562194.68999999971</c:v>
                </c:pt>
                <c:pt idx="8">
                  <c:v>586630</c:v>
                </c:pt>
                <c:pt idx="9">
                  <c:v>509111.1700000001</c:v>
                </c:pt>
                <c:pt idx="10">
                  <c:v>550437.83000000007</c:v>
                </c:pt>
                <c:pt idx="11">
                  <c:v>555604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4-4EFC-8C2D-37E83157B4B7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2.5543789784897813E-3"/>
                  <c:y val="-3.973511315121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24-4EFC-8C2D-37E83157B4B7}"/>
                </c:ext>
              </c:extLst>
            </c:dLbl>
            <c:dLbl>
              <c:idx val="2"/>
              <c:layout>
                <c:manualLayout>
                  <c:x val="1.2742305945933981E-2"/>
                  <c:y val="-4.4148850325748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24-4EFC-8C2D-37E83157B4B7}"/>
                </c:ext>
              </c:extLst>
            </c:dLbl>
            <c:dLbl>
              <c:idx val="3"/>
              <c:layout>
                <c:manualLayout>
                  <c:x val="6.7510548523206804E-3"/>
                  <c:y val="-8.6299892125135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24-4EFC-8C2D-37E83157B4B7}"/>
                </c:ext>
              </c:extLst>
            </c:dLbl>
            <c:dLbl>
              <c:idx val="4"/>
              <c:layout>
                <c:manualLayout>
                  <c:x val="6.7510548523206804E-3"/>
                  <c:y val="8.6299892125135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24-4EFC-8C2D-37E83157B4B7}"/>
                </c:ext>
              </c:extLst>
            </c:dLbl>
            <c:dLbl>
              <c:idx val="5"/>
              <c:layout>
                <c:manualLayout>
                  <c:x val="5.6258790436005714E-3"/>
                  <c:y val="-1.294498381877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24-4EFC-8C2D-37E83157B4B7}"/>
                </c:ext>
              </c:extLst>
            </c:dLbl>
            <c:dLbl>
              <c:idx val="6"/>
              <c:layout>
                <c:manualLayout>
                  <c:x val="1.125175808720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24-4EFC-8C2D-37E83157B4B7}"/>
                </c:ext>
              </c:extLst>
            </c:dLbl>
            <c:dLbl>
              <c:idx val="8"/>
              <c:layout>
                <c:manualLayout>
                  <c:x val="1.68776371308016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24-4EFC-8C2D-37E83157B4B7}"/>
                </c:ext>
              </c:extLst>
            </c:dLbl>
            <c:dLbl>
              <c:idx val="10"/>
              <c:layout>
                <c:manualLayout>
                  <c:x val="8.53105838443081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7A-4BC8-BCC1-1579635832A5}"/>
                </c:ext>
              </c:extLst>
            </c:dLbl>
            <c:dLbl>
              <c:idx val="11"/>
              <c:layout>
                <c:manualLayout>
                  <c:x val="2.0253164556962036E-2"/>
                  <c:y val="-8.6299892125135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24-4EFC-8C2D-37E83157B4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VIDRE!$C$45:$N$45</c:f>
              <c:numCache>
                <c:formatCode>#,##0</c:formatCode>
                <c:ptCount val="12"/>
                <c:pt idx="0">
                  <c:v>597880.58000000007</c:v>
                </c:pt>
                <c:pt idx="1">
                  <c:v>550327.78</c:v>
                </c:pt>
                <c:pt idx="2">
                  <c:v>533936</c:v>
                </c:pt>
                <c:pt idx="3">
                  <c:v>543358.2420543601</c:v>
                </c:pt>
                <c:pt idx="4">
                  <c:v>485655.20820712444</c:v>
                </c:pt>
                <c:pt idx="5">
                  <c:v>441517.64051646437</c:v>
                </c:pt>
                <c:pt idx="6">
                  <c:v>671025.04358692328</c:v>
                </c:pt>
                <c:pt idx="7">
                  <c:v>480146.19561354653</c:v>
                </c:pt>
                <c:pt idx="8">
                  <c:v>600221.14553400013</c:v>
                </c:pt>
                <c:pt idx="9">
                  <c:v>502126.96824497601</c:v>
                </c:pt>
                <c:pt idx="10">
                  <c:v>509309.18559286528</c:v>
                </c:pt>
                <c:pt idx="11">
                  <c:v>515359.68922459369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24-4EFC-8C2D-37E83157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4912768"/>
        <c:axId val="84935040"/>
        <c:axId val="0"/>
      </c:bar3DChart>
      <c:catAx>
        <c:axId val="849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35040"/>
        <c:crosses val="autoZero"/>
        <c:auto val="1"/>
        <c:lblAlgn val="ctr"/>
        <c:lblOffset val="100"/>
        <c:noMultiLvlLbl val="0"/>
      </c:catAx>
      <c:valAx>
        <c:axId val="8493504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12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2021-2022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2021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</c:spPr>
          </c:marker>
          <c:dLbls>
            <c:dLbl>
              <c:idx val="4"/>
              <c:layout>
                <c:manualLayout>
                  <c:x val="-2.2934415752941587E-2"/>
                  <c:y val="3.7139838610291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0C-48CF-B8B9-55B09869127B}"/>
                </c:ext>
              </c:extLst>
            </c:dLbl>
            <c:dLbl>
              <c:idx val="8"/>
              <c:layout>
                <c:manualLayout>
                  <c:x val="-2.6152149129189294E-2"/>
                  <c:y val="5.4812885571613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5B-41AB-A55C-7FD13A7A8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624320.56999999995</c:v>
                </c:pt>
                <c:pt idx="1">
                  <c:v>457183.09</c:v>
                </c:pt>
                <c:pt idx="2">
                  <c:v>545729.31000000006</c:v>
                </c:pt>
                <c:pt idx="3">
                  <c:v>621077.87000000011</c:v>
                </c:pt>
                <c:pt idx="4">
                  <c:v>451311.60000000015</c:v>
                </c:pt>
                <c:pt idx="5">
                  <c:v>537072.03999999992</c:v>
                </c:pt>
                <c:pt idx="6">
                  <c:v>597192.22999999986</c:v>
                </c:pt>
                <c:pt idx="7">
                  <c:v>562194.68999999971</c:v>
                </c:pt>
                <c:pt idx="8">
                  <c:v>586630</c:v>
                </c:pt>
                <c:pt idx="9">
                  <c:v>509111.1700000001</c:v>
                </c:pt>
                <c:pt idx="10">
                  <c:v>550437.83000000007</c:v>
                </c:pt>
                <c:pt idx="11">
                  <c:v>555604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C-48CF-B8B9-55B09869127B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2022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66C-4FB1-A442-A283D7C5CADD}"/>
                </c:ext>
              </c:extLst>
            </c:dLbl>
            <c:dLbl>
              <c:idx val="4"/>
              <c:layout>
                <c:manualLayout>
                  <c:x val="-2.4006993545024155E-2"/>
                  <c:y val="-4.0674448002556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D8-4261-9CD4-5E7CE1B96242}"/>
                </c:ext>
              </c:extLst>
            </c:dLbl>
            <c:dLbl>
              <c:idx val="8"/>
              <c:layout>
                <c:manualLayout>
                  <c:x val="-2.5079571337106723E-2"/>
                  <c:y val="-2.653601043349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5B-41AB-A55C-7FD13A7A8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VIDRE!$C$45:$N$45</c:f>
              <c:numCache>
                <c:formatCode>#,##0</c:formatCode>
                <c:ptCount val="12"/>
                <c:pt idx="0">
                  <c:v>597880.58000000007</c:v>
                </c:pt>
                <c:pt idx="1">
                  <c:v>550327.78</c:v>
                </c:pt>
                <c:pt idx="2">
                  <c:v>533936</c:v>
                </c:pt>
                <c:pt idx="3">
                  <c:v>543358.2420543601</c:v>
                </c:pt>
                <c:pt idx="4">
                  <c:v>485655.20820712444</c:v>
                </c:pt>
                <c:pt idx="5">
                  <c:v>441517.64051646437</c:v>
                </c:pt>
                <c:pt idx="6">
                  <c:v>671025.04358692328</c:v>
                </c:pt>
                <c:pt idx="7">
                  <c:v>480146.19561354653</c:v>
                </c:pt>
                <c:pt idx="8">
                  <c:v>600221.14553400013</c:v>
                </c:pt>
                <c:pt idx="9">
                  <c:v>502126.96824497601</c:v>
                </c:pt>
                <c:pt idx="10">
                  <c:v>509309.18559286528</c:v>
                </c:pt>
                <c:pt idx="11">
                  <c:v>515359.68922459369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0C-48CF-B8B9-55B09869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6480"/>
        <c:axId val="84998016"/>
      </c:lineChart>
      <c:catAx>
        <c:axId val="849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98016"/>
        <c:crosses val="autoZero"/>
        <c:auto val="1"/>
        <c:lblAlgn val="ctr"/>
        <c:lblOffset val="100"/>
        <c:noMultiLvlLbl val="0"/>
      </c:catAx>
      <c:valAx>
        <c:axId val="84998016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964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44</xdr:row>
      <xdr:rowOff>160020</xdr:rowOff>
    </xdr:from>
    <xdr:to>
      <xdr:col>7</xdr:col>
      <xdr:colOff>655320</xdr:colOff>
      <xdr:row>61</xdr:row>
      <xdr:rowOff>121920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306916</xdr:colOff>
      <xdr:row>52</xdr:row>
      <xdr:rowOff>18414</xdr:rowOff>
    </xdr:from>
    <xdr:to>
      <xdr:col>14</xdr:col>
      <xdr:colOff>698500</xdr:colOff>
      <xdr:row>71</xdr:row>
      <xdr:rowOff>10583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306916</xdr:colOff>
      <xdr:row>72</xdr:row>
      <xdr:rowOff>21166</xdr:rowOff>
    </xdr:from>
    <xdr:to>
      <xdr:col>14</xdr:col>
      <xdr:colOff>687916</xdr:colOff>
      <xdr:row>91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328084</xdr:colOff>
      <xdr:row>51</xdr:row>
      <xdr:rowOff>177164</xdr:rowOff>
    </xdr:from>
    <xdr:to>
      <xdr:col>14</xdr:col>
      <xdr:colOff>687918</xdr:colOff>
      <xdr:row>71</xdr:row>
      <xdr:rowOff>31749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338664</xdr:colOff>
      <xdr:row>72</xdr:row>
      <xdr:rowOff>31749</xdr:rowOff>
    </xdr:from>
    <xdr:to>
      <xdr:col>14</xdr:col>
      <xdr:colOff>687915</xdr:colOff>
      <xdr:row>91</xdr:row>
      <xdr:rowOff>10582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293157</xdr:colOff>
      <xdr:row>52</xdr:row>
      <xdr:rowOff>7408</xdr:rowOff>
    </xdr:from>
    <xdr:to>
      <xdr:col>14</xdr:col>
      <xdr:colOff>723900</xdr:colOff>
      <xdr:row>71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309033</xdr:colOff>
      <xdr:row>72</xdr:row>
      <xdr:rowOff>11642</xdr:rowOff>
    </xdr:from>
    <xdr:to>
      <xdr:col>14</xdr:col>
      <xdr:colOff>704850</xdr:colOff>
      <xdr:row>91</xdr:row>
      <xdr:rowOff>19050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52</xdr:row>
      <xdr:rowOff>23283</xdr:rowOff>
    </xdr:from>
    <xdr:to>
      <xdr:col>14</xdr:col>
      <xdr:colOff>723900</xdr:colOff>
      <xdr:row>71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322792</xdr:colOff>
      <xdr:row>71</xdr:row>
      <xdr:rowOff>159808</xdr:rowOff>
    </xdr:from>
    <xdr:to>
      <xdr:col>14</xdr:col>
      <xdr:colOff>723900</xdr:colOff>
      <xdr:row>90</xdr:row>
      <xdr:rowOff>133350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0</xdr:rowOff>
    </xdr:from>
    <xdr:to>
      <xdr:col>14</xdr:col>
      <xdr:colOff>752475</xdr:colOff>
      <xdr:row>71</xdr:row>
      <xdr:rowOff>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14</xdr:col>
      <xdr:colOff>742950</xdr:colOff>
      <xdr:row>91</xdr:row>
      <xdr:rowOff>171450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379094</xdr:colOff>
      <xdr:row>52</xdr:row>
      <xdr:rowOff>17144</xdr:rowOff>
    </xdr:from>
    <xdr:to>
      <xdr:col>14</xdr:col>
      <xdr:colOff>733425</xdr:colOff>
      <xdr:row>71</xdr:row>
      <xdr:rowOff>28575</xdr:rowOff>
    </xdr:to>
    <xdr:graphicFrame macro="">
      <xdr:nvGraphicFramePr>
        <xdr:cNvPr id="1338" name="1 Gráfico">
          <a:extLst>
            <a:ext uri="{FF2B5EF4-FFF2-40B4-BE49-F238E27FC236}">
              <a16:creationId xmlns:a16="http://schemas.microsoft.com/office/drawing/2014/main" id="{00000000-0008-0000-0600-00003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72</xdr:row>
      <xdr:rowOff>5714</xdr:rowOff>
    </xdr:from>
    <xdr:to>
      <xdr:col>14</xdr:col>
      <xdr:colOff>723900</xdr:colOff>
      <xdr:row>90</xdr:row>
      <xdr:rowOff>171449</xdr:rowOff>
    </xdr:to>
    <xdr:graphicFrame macro="">
      <xdr:nvGraphicFramePr>
        <xdr:cNvPr id="1339" name="1 Gráfico">
          <a:extLst>
            <a:ext uri="{FF2B5EF4-FFF2-40B4-BE49-F238E27FC236}">
              <a16:creationId xmlns:a16="http://schemas.microsoft.com/office/drawing/2014/main" id="{00000000-0008-0000-0600-00003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52</xdr:row>
      <xdr:rowOff>9525</xdr:rowOff>
    </xdr:from>
    <xdr:to>
      <xdr:col>14</xdr:col>
      <xdr:colOff>752475</xdr:colOff>
      <xdr:row>71</xdr:row>
      <xdr:rowOff>40006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14</xdr:col>
      <xdr:colOff>771525</xdr:colOff>
      <xdr:row>91</xdr:row>
      <xdr:rowOff>30481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52</xdr:row>
      <xdr:rowOff>9525</xdr:rowOff>
    </xdr:from>
    <xdr:to>
      <xdr:col>14</xdr:col>
      <xdr:colOff>742950</xdr:colOff>
      <xdr:row>71</xdr:row>
      <xdr:rowOff>40006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72</xdr:row>
      <xdr:rowOff>9525</xdr:rowOff>
    </xdr:from>
    <xdr:to>
      <xdr:col>14</xdr:col>
      <xdr:colOff>733425</xdr:colOff>
      <xdr:row>91</xdr:row>
      <xdr:rowOff>40006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4:O47" totalsRowShown="0" headerRowDxfId="138" dataDxfId="136" headerRowBorderDxfId="137" tableBorderDxfId="135" totalsRowBorderDxfId="134">
  <sortState xmlns:xlrd2="http://schemas.microsoft.com/office/spreadsheetml/2017/richdata2" ref="A5:O48">
    <sortCondition ref="A5:A48"/>
  </sortState>
  <tableColumns count="15">
    <tableColumn id="15" xr3:uid="{00000000-0010-0000-0000-00000F000000}" name="Núm." dataDxfId="133"/>
    <tableColumn id="1" xr3:uid="{00000000-0010-0000-0000-000001000000}" name="Població" dataDxfId="132"/>
    <tableColumn id="2" xr3:uid="{00000000-0010-0000-0000-000002000000}" name="Gener" dataDxfId="131"/>
    <tableColumn id="3" xr3:uid="{00000000-0010-0000-0000-000003000000}" name="Febrer" dataDxfId="130"/>
    <tableColumn id="4" xr3:uid="{00000000-0010-0000-0000-000004000000}" name="Març" dataDxfId="129"/>
    <tableColumn id="5" xr3:uid="{00000000-0010-0000-0000-000005000000}" name="Abril" dataDxfId="128"/>
    <tableColumn id="6" xr3:uid="{00000000-0010-0000-0000-000006000000}" name="Maig" dataDxfId="127"/>
    <tableColumn id="7" xr3:uid="{00000000-0010-0000-0000-000007000000}" name="Juny" dataDxfId="126"/>
    <tableColumn id="8" xr3:uid="{00000000-0010-0000-0000-000008000000}" name="Juliol" dataDxfId="125"/>
    <tableColumn id="9" xr3:uid="{00000000-0010-0000-0000-000009000000}" name="Agost" dataDxfId="124"/>
    <tableColumn id="10" xr3:uid="{00000000-0010-0000-0000-00000A000000}" name="Setembre" dataDxfId="123"/>
    <tableColumn id="11" xr3:uid="{00000000-0010-0000-0000-00000B000000}" name="Octubre" dataDxfId="122"/>
    <tableColumn id="12" xr3:uid="{00000000-0010-0000-0000-00000C000000}" name="Novembre" dataDxfId="121"/>
    <tableColumn id="13" xr3:uid="{00000000-0010-0000-0000-00000D000000}" name="Desembre" dataDxfId="120"/>
    <tableColumn id="14" xr3:uid="{00000000-0010-0000-0000-00000E000000}" name="TOTAL" dataDxfId="119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25" displayName="Tabla25" ref="A4:O47" totalsRowShown="0" headerRowDxfId="118" dataDxfId="116" headerRowBorderDxfId="117" tableBorderDxfId="115" totalsRowBorderDxfId="114">
  <sortState xmlns:xlrd2="http://schemas.microsoft.com/office/spreadsheetml/2017/richdata2" ref="A5:O48">
    <sortCondition ref="A5:A48"/>
  </sortState>
  <tableColumns count="15">
    <tableColumn id="15" xr3:uid="{00000000-0010-0000-0100-00000F000000}" name="Núm." dataDxfId="113"/>
    <tableColumn id="1" xr3:uid="{00000000-0010-0000-0100-000001000000}" name="Població" dataDxfId="112"/>
    <tableColumn id="2" xr3:uid="{00000000-0010-0000-0100-000002000000}" name="Gener" dataDxfId="111"/>
    <tableColumn id="3" xr3:uid="{00000000-0010-0000-0100-000003000000}" name="Febrer" dataDxfId="110"/>
    <tableColumn id="4" xr3:uid="{00000000-0010-0000-0100-000004000000}" name="Març" dataDxfId="109"/>
    <tableColumn id="5" xr3:uid="{00000000-0010-0000-0100-000005000000}" name="Abril" dataDxfId="108"/>
    <tableColumn id="6" xr3:uid="{00000000-0010-0000-0100-000006000000}" name="Maig" dataDxfId="107"/>
    <tableColumn id="7" xr3:uid="{00000000-0010-0000-0100-000007000000}" name="Juny" dataDxfId="106"/>
    <tableColumn id="8" xr3:uid="{00000000-0010-0000-0100-000008000000}" name="Juliol" dataDxfId="105"/>
    <tableColumn id="9" xr3:uid="{00000000-0010-0000-0100-000009000000}" name="Agost" dataDxfId="104"/>
    <tableColumn id="10" xr3:uid="{00000000-0010-0000-0100-00000A000000}" name="Setembre" dataDxfId="103"/>
    <tableColumn id="11" xr3:uid="{00000000-0010-0000-0100-00000B000000}" name="Octubre" dataDxfId="102"/>
    <tableColumn id="12" xr3:uid="{00000000-0010-0000-0100-00000C000000}" name="Novembre" dataDxfId="101"/>
    <tableColumn id="13" xr3:uid="{00000000-0010-0000-0100-00000D000000}" name="Desembre" dataDxfId="100"/>
    <tableColumn id="14" xr3:uid="{00000000-0010-0000-0100-00000E000000}" name="TOTAL" dataDxfId="9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4:O47" totalsRowShown="0" headerRowDxfId="98" dataDxfId="97" tableBorderDxfId="96">
  <sortState xmlns:xlrd2="http://schemas.microsoft.com/office/spreadsheetml/2017/richdata2" ref="A5:O48">
    <sortCondition ref="A5:A48"/>
  </sortState>
  <tableColumns count="15">
    <tableColumn id="15" xr3:uid="{00000000-0010-0000-0200-00000F000000}" name="Núm. " dataDxfId="95"/>
    <tableColumn id="1" xr3:uid="{00000000-0010-0000-0200-000001000000}" name="Població" dataDxfId="94"/>
    <tableColumn id="2" xr3:uid="{00000000-0010-0000-0200-000002000000}" name="Gener" dataDxfId="93"/>
    <tableColumn id="3" xr3:uid="{00000000-0010-0000-0200-000003000000}" name="Febrer" dataDxfId="92"/>
    <tableColumn id="4" xr3:uid="{00000000-0010-0000-0200-000004000000}" name="Març" dataDxfId="91"/>
    <tableColumn id="5" xr3:uid="{00000000-0010-0000-0200-000005000000}" name="Abril" dataDxfId="90"/>
    <tableColumn id="6" xr3:uid="{00000000-0010-0000-0200-000006000000}" name="Maig" dataDxfId="89"/>
    <tableColumn id="7" xr3:uid="{00000000-0010-0000-0200-000007000000}" name="Juny" dataDxfId="88"/>
    <tableColumn id="8" xr3:uid="{00000000-0010-0000-0200-000008000000}" name="Juliol" dataDxfId="87"/>
    <tableColumn id="9" xr3:uid="{00000000-0010-0000-0200-000009000000}" name="Agost" dataDxfId="86"/>
    <tableColumn id="10" xr3:uid="{00000000-0010-0000-0200-00000A000000}" name="Setembre" dataDxfId="85"/>
    <tableColumn id="11" xr3:uid="{00000000-0010-0000-0200-00000B000000}" name="Octubre" dataDxfId="84"/>
    <tableColumn id="12" xr3:uid="{00000000-0010-0000-0200-00000C000000}" name="Novembre" dataDxfId="83"/>
    <tableColumn id="13" xr3:uid="{00000000-0010-0000-0200-00000D000000}" name="Desembre" dataDxfId="82"/>
    <tableColumn id="14" xr3:uid="{00000000-0010-0000-0200-00000E000000}" name="TOTAL" dataDxfId="8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4:O47" totalsRowShown="0" headerRowDxfId="80" dataDxfId="79" tableBorderDxfId="78">
  <sortState xmlns:xlrd2="http://schemas.microsoft.com/office/spreadsheetml/2017/richdata2" ref="A5:O48">
    <sortCondition ref="A5:A48"/>
  </sortState>
  <tableColumns count="15">
    <tableColumn id="15" xr3:uid="{00000000-0010-0000-0300-00000F000000}" name="Núm." dataDxfId="77"/>
    <tableColumn id="1" xr3:uid="{00000000-0010-0000-0300-000001000000}" name="Població" dataDxfId="76"/>
    <tableColumn id="2" xr3:uid="{00000000-0010-0000-0300-000002000000}" name="Gener" dataDxfId="75"/>
    <tableColumn id="3" xr3:uid="{00000000-0010-0000-0300-000003000000}" name="Febrer" dataDxfId="74"/>
    <tableColumn id="4" xr3:uid="{00000000-0010-0000-0300-000004000000}" name="Març" dataDxfId="73"/>
    <tableColumn id="5" xr3:uid="{00000000-0010-0000-0300-000005000000}" name="Abril" dataDxfId="72"/>
    <tableColumn id="6" xr3:uid="{00000000-0010-0000-0300-000006000000}" name="Maig" dataDxfId="71"/>
    <tableColumn id="7" xr3:uid="{00000000-0010-0000-0300-000007000000}" name="Juny" dataDxfId="70"/>
    <tableColumn id="8" xr3:uid="{00000000-0010-0000-0300-000008000000}" name="Juliol" dataDxfId="69"/>
    <tableColumn id="9" xr3:uid="{00000000-0010-0000-0300-000009000000}" name="Agost" dataDxfId="68"/>
    <tableColumn id="10" xr3:uid="{00000000-0010-0000-0300-00000A000000}" name="Setembre" dataDxfId="67"/>
    <tableColumn id="11" xr3:uid="{00000000-0010-0000-0300-00000B000000}" name="Octubre" dataDxfId="66"/>
    <tableColumn id="12" xr3:uid="{00000000-0010-0000-0300-00000C000000}" name="Novembre" dataDxfId="65"/>
    <tableColumn id="13" xr3:uid="{00000000-0010-0000-0300-00000D000000}" name="Desembre" dataDxfId="64"/>
    <tableColumn id="14" xr3:uid="{00000000-0010-0000-0300-00000E000000}" name="TOTAL" dataDxfId="63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a6" displayName="Tabla6" ref="A4:O47" totalsRowShown="0" headerRowDxfId="62" headerRowBorderDxfId="61" tableBorderDxfId="60">
  <tableColumns count="15">
    <tableColumn id="15" xr3:uid="{00000000-0010-0000-0400-00000F000000}" name="Núm." dataDxfId="59"/>
    <tableColumn id="1" xr3:uid="{00000000-0010-0000-0400-000001000000}" name="Població"/>
    <tableColumn id="2" xr3:uid="{00000000-0010-0000-0400-000002000000}" name="Gener"/>
    <tableColumn id="3" xr3:uid="{00000000-0010-0000-0400-000003000000}" name="Febrer"/>
    <tableColumn id="4" xr3:uid="{00000000-0010-0000-0400-000004000000}" name="Març"/>
    <tableColumn id="5" xr3:uid="{00000000-0010-0000-0400-000005000000}" name="Abril"/>
    <tableColumn id="6" xr3:uid="{00000000-0010-0000-0400-000006000000}" name="Maig"/>
    <tableColumn id="7" xr3:uid="{00000000-0010-0000-0400-000007000000}" name="Juny"/>
    <tableColumn id="8" xr3:uid="{00000000-0010-0000-0400-000008000000}" name="Juliol"/>
    <tableColumn id="9" xr3:uid="{00000000-0010-0000-0400-000009000000}" name="Agost"/>
    <tableColumn id="10" xr3:uid="{00000000-0010-0000-0400-00000A000000}" name="Setembre"/>
    <tableColumn id="11" xr3:uid="{00000000-0010-0000-0400-00000B000000}" name="Octubre"/>
    <tableColumn id="12" xr3:uid="{00000000-0010-0000-0400-00000C000000}" name="Novembre"/>
    <tableColumn id="13" xr3:uid="{00000000-0010-0000-0400-00000D000000}" name="Desembre"/>
    <tableColumn id="14" xr3:uid="{00000000-0010-0000-0400-00000E000000}" name="TOTAL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la12" displayName="Tabla12" ref="A4:O44" totalsRowShown="0" headerRowDxfId="58" dataDxfId="56" headerRowBorderDxfId="57" tableBorderDxfId="55" totalsRowBorderDxfId="54">
  <sortState xmlns:xlrd2="http://schemas.microsoft.com/office/spreadsheetml/2017/richdata2" ref="A4:O44">
    <sortCondition ref="A4:A44"/>
  </sortState>
  <tableColumns count="15">
    <tableColumn id="15" xr3:uid="{00000000-0010-0000-0500-00000F000000}" name="Núm." dataDxfId="53"/>
    <tableColumn id="1" xr3:uid="{00000000-0010-0000-0500-000001000000}" name="Població" dataDxfId="52"/>
    <tableColumn id="2" xr3:uid="{00000000-0010-0000-0500-000002000000}" name="Gener" dataDxfId="51"/>
    <tableColumn id="3" xr3:uid="{00000000-0010-0000-0500-000003000000}" name="Febrer" dataDxfId="50"/>
    <tableColumn id="4" xr3:uid="{00000000-0010-0000-0500-000004000000}" name="Març" dataDxfId="49"/>
    <tableColumn id="5" xr3:uid="{00000000-0010-0000-0500-000005000000}" name="Abril" dataDxfId="48"/>
    <tableColumn id="6" xr3:uid="{00000000-0010-0000-0500-000006000000}" name="Maig" dataDxfId="47"/>
    <tableColumn id="7" xr3:uid="{00000000-0010-0000-0500-000007000000}" name="Juny" dataDxfId="46"/>
    <tableColumn id="8" xr3:uid="{00000000-0010-0000-0500-000008000000}" name="Juliol" dataDxfId="45"/>
    <tableColumn id="9" xr3:uid="{00000000-0010-0000-0500-000009000000}" name="Agost" dataDxfId="44"/>
    <tableColumn id="10" xr3:uid="{00000000-0010-0000-0500-00000A000000}" name="Setembre" dataDxfId="43"/>
    <tableColumn id="11" xr3:uid="{00000000-0010-0000-0500-00000B000000}" name="Octubre" dataDxfId="42"/>
    <tableColumn id="12" xr3:uid="{00000000-0010-0000-0500-00000C000000}" name="Novembre" dataDxfId="41"/>
    <tableColumn id="13" xr3:uid="{00000000-0010-0000-0500-00000D000000}" name="Desembre" dataDxfId="40"/>
    <tableColumn id="14" xr3:uid="{00000000-0010-0000-0500-00000E000000}" name="TOTAL" dataDxfId="39"/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a911" displayName="Tabla911" ref="A4:O47" totalsRowShown="0" headerRowDxfId="38" dataDxfId="37" tableBorderDxfId="36">
  <sortState xmlns:xlrd2="http://schemas.microsoft.com/office/spreadsheetml/2017/richdata2" ref="A4:O45">
    <sortCondition ref="A4:A45"/>
  </sortState>
  <tableColumns count="15">
    <tableColumn id="15" xr3:uid="{00000000-0010-0000-0600-00000F000000}" name="Núm." dataDxfId="35"/>
    <tableColumn id="1" xr3:uid="{00000000-0010-0000-0600-000001000000}" name="Població" dataDxfId="34"/>
    <tableColumn id="2" xr3:uid="{00000000-0010-0000-0600-000002000000}" name="Gener" dataDxfId="33"/>
    <tableColumn id="3" xr3:uid="{00000000-0010-0000-0600-000003000000}" name="Febrer" dataDxfId="32"/>
    <tableColumn id="4" xr3:uid="{00000000-0010-0000-0600-000004000000}" name="Març" dataDxfId="31"/>
    <tableColumn id="5" xr3:uid="{00000000-0010-0000-0600-000005000000}" name="Abril" dataDxfId="30"/>
    <tableColumn id="6" xr3:uid="{00000000-0010-0000-0600-000006000000}" name="Maig" dataDxfId="29"/>
    <tableColumn id="7" xr3:uid="{00000000-0010-0000-0600-000007000000}" name="Juny" dataDxfId="28"/>
    <tableColumn id="8" xr3:uid="{00000000-0010-0000-0600-000008000000}" name="Juliol" dataDxfId="27"/>
    <tableColumn id="9" xr3:uid="{00000000-0010-0000-0600-000009000000}" name="Agost" dataDxfId="26"/>
    <tableColumn id="10" xr3:uid="{00000000-0010-0000-0600-00000A000000}" name="Setembre" dataDxfId="25"/>
    <tableColumn id="11" xr3:uid="{00000000-0010-0000-0600-00000B000000}" name="Octubre" dataDxfId="24"/>
    <tableColumn id="12" xr3:uid="{00000000-0010-0000-0600-00000C000000}" name="Novembre" dataDxfId="23"/>
    <tableColumn id="13" xr3:uid="{00000000-0010-0000-0600-00000D000000}" name="Desembre" dataDxfId="22"/>
    <tableColumn id="14" xr3:uid="{00000000-0010-0000-0600-00000E000000}" name="TOTAL" dataDxfId="21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a91112" displayName="Tabla91112" ref="A4:O47" totalsRowShown="0" headerRowDxfId="20" dataDxfId="19" tableBorderDxfId="18">
  <sortState xmlns:xlrd2="http://schemas.microsoft.com/office/spreadsheetml/2017/richdata2" ref="A4:O45">
    <sortCondition ref="A4:A45"/>
  </sortState>
  <tableColumns count="15">
    <tableColumn id="15" xr3:uid="{00000000-0010-0000-0700-00000F000000}" name="Núm." dataDxfId="17"/>
    <tableColumn id="1" xr3:uid="{00000000-0010-0000-0700-000001000000}" name="Població" dataDxfId="16"/>
    <tableColumn id="2" xr3:uid="{00000000-0010-0000-0700-000002000000}" name="Gener" dataDxfId="15"/>
    <tableColumn id="3" xr3:uid="{00000000-0010-0000-0700-000003000000}" name="Febrer" dataDxfId="14"/>
    <tableColumn id="4" xr3:uid="{00000000-0010-0000-0700-000004000000}" name="Març" dataDxfId="13"/>
    <tableColumn id="5" xr3:uid="{00000000-0010-0000-0700-000005000000}" name="Abril" dataDxfId="12"/>
    <tableColumn id="6" xr3:uid="{00000000-0010-0000-0700-000006000000}" name="Maig" dataDxfId="11"/>
    <tableColumn id="7" xr3:uid="{00000000-0010-0000-0700-000007000000}" name="Juny" dataDxfId="10"/>
    <tableColumn id="8" xr3:uid="{00000000-0010-0000-0700-000008000000}" name="Juliol" dataDxfId="9"/>
    <tableColumn id="9" xr3:uid="{00000000-0010-0000-0700-000009000000}" name="Agost" dataDxfId="8"/>
    <tableColumn id="10" xr3:uid="{00000000-0010-0000-0700-00000A000000}" name="Setembre" dataDxfId="7"/>
    <tableColumn id="11" xr3:uid="{00000000-0010-0000-0700-00000B000000}" name="Octubre" dataDxfId="6"/>
    <tableColumn id="12" xr3:uid="{00000000-0010-0000-0700-00000C000000}" name="Novembre" dataDxfId="5"/>
    <tableColumn id="13" xr3:uid="{00000000-0010-0000-0700-00000D000000}" name="Desembre" dataDxfId="4"/>
    <tableColumn id="14" xr3:uid="{00000000-0010-0000-0700-00000E000000}" name="TOTAL" dataDxfId="3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workbookViewId="0">
      <selection activeCell="B11" sqref="B11"/>
    </sheetView>
  </sheetViews>
  <sheetFormatPr baseColWidth="10" defaultRowHeight="15" x14ac:dyDescent="0.25"/>
  <cols>
    <col min="14" max="14" width="11.5703125" style="225"/>
  </cols>
  <sheetData>
    <row r="1" spans="1:17" ht="15.75" thickBot="1" x14ac:dyDescent="0.3"/>
    <row r="2" spans="1:17" ht="15.75" thickBot="1" x14ac:dyDescent="0.3">
      <c r="B2" s="195" t="s">
        <v>26</v>
      </c>
      <c r="C2" s="196" t="s">
        <v>27</v>
      </c>
      <c r="D2" s="196" t="s">
        <v>28</v>
      </c>
      <c r="E2" s="196" t="s">
        <v>29</v>
      </c>
      <c r="F2" s="196" t="s">
        <v>30</v>
      </c>
      <c r="G2" s="196" t="s">
        <v>31</v>
      </c>
      <c r="H2" s="196" t="s">
        <v>32</v>
      </c>
      <c r="I2" s="196" t="s">
        <v>33</v>
      </c>
      <c r="J2" s="206" t="s">
        <v>34</v>
      </c>
      <c r="K2" s="210" t="s">
        <v>35</v>
      </c>
      <c r="L2" s="210" t="s">
        <v>36</v>
      </c>
      <c r="M2" s="210" t="s">
        <v>37</v>
      </c>
    </row>
    <row r="3" spans="1:17" x14ac:dyDescent="0.25">
      <c r="A3" s="192" t="s">
        <v>61</v>
      </c>
    </row>
    <row r="4" spans="1:17" x14ac:dyDescent="0.25">
      <c r="A4" s="192">
        <v>2017</v>
      </c>
      <c r="B4" s="193">
        <v>412581.04000000004</v>
      </c>
      <c r="C4" s="194">
        <v>352130.01999999996</v>
      </c>
      <c r="D4" s="194">
        <v>405029.97000000009</v>
      </c>
      <c r="E4" s="194">
        <v>366729.58000000007</v>
      </c>
      <c r="F4" s="194">
        <v>419681.99999999988</v>
      </c>
      <c r="G4" s="194">
        <v>448799.34</v>
      </c>
      <c r="H4" s="194">
        <v>442599.29000000004</v>
      </c>
      <c r="I4" s="194">
        <v>414289.86</v>
      </c>
      <c r="J4" s="194">
        <v>439880.02</v>
      </c>
      <c r="K4" s="194">
        <v>419789.97</v>
      </c>
      <c r="L4" s="194">
        <v>388939.98999999987</v>
      </c>
      <c r="M4" s="194">
        <v>443458.97999999986</v>
      </c>
      <c r="N4" s="226">
        <f t="shared" ref="N4:N9" si="0">SUM(B4:M4)</f>
        <v>4953910.0599999996</v>
      </c>
      <c r="P4" s="207"/>
      <c r="Q4" s="207"/>
    </row>
    <row r="5" spans="1:17" x14ac:dyDescent="0.25">
      <c r="A5" s="192">
        <v>2018</v>
      </c>
      <c r="B5" s="220">
        <v>500479.45999999996</v>
      </c>
      <c r="C5" s="221">
        <v>375879.99999999988</v>
      </c>
      <c r="D5" s="221">
        <v>468981.76999999996</v>
      </c>
      <c r="E5" s="221">
        <v>450069.97999999986</v>
      </c>
      <c r="F5" s="221">
        <v>496034.98999999993</v>
      </c>
      <c r="G5" s="221">
        <v>504269.98999999987</v>
      </c>
      <c r="H5" s="221">
        <v>547712.77999999991</v>
      </c>
      <c r="I5" s="221">
        <v>491770.99000000005</v>
      </c>
      <c r="J5" s="221">
        <v>514509.97000000003</v>
      </c>
      <c r="K5" s="221">
        <v>559220</v>
      </c>
      <c r="L5" s="221">
        <v>536139.99</v>
      </c>
      <c r="M5" s="221">
        <v>572149.94000000018</v>
      </c>
      <c r="N5" s="227">
        <f t="shared" si="0"/>
        <v>6017219.8599999994</v>
      </c>
      <c r="P5" s="2"/>
    </row>
    <row r="6" spans="1:17" x14ac:dyDescent="0.25">
      <c r="A6" s="192">
        <v>2019</v>
      </c>
      <c r="B6" s="220">
        <v>566700.01</v>
      </c>
      <c r="C6" s="221">
        <v>459989.99999999994</v>
      </c>
      <c r="D6" s="221">
        <v>514580</v>
      </c>
      <c r="E6" s="221">
        <v>552220</v>
      </c>
      <c r="F6" s="221">
        <v>611979.99000000022</v>
      </c>
      <c r="G6" s="221">
        <v>580150.01</v>
      </c>
      <c r="H6" s="221">
        <v>684485.96</v>
      </c>
      <c r="I6" s="221">
        <v>573520.01</v>
      </c>
      <c r="J6" s="221">
        <v>641150</v>
      </c>
      <c r="K6" s="221">
        <v>678140.00999999978</v>
      </c>
      <c r="L6" s="221">
        <v>630520.00999999978</v>
      </c>
      <c r="M6" s="221">
        <v>757479.56999999983</v>
      </c>
      <c r="N6" s="227">
        <f t="shared" si="0"/>
        <v>7250915.5699999984</v>
      </c>
      <c r="P6" s="2"/>
    </row>
    <row r="7" spans="1:17" x14ac:dyDescent="0.25">
      <c r="A7" s="192">
        <v>2020</v>
      </c>
      <c r="B7" s="220">
        <v>773935.99999999977</v>
      </c>
      <c r="C7" s="220">
        <v>638270.26</v>
      </c>
      <c r="D7" s="220">
        <v>653740.02000000014</v>
      </c>
      <c r="E7" s="220">
        <v>654640</v>
      </c>
      <c r="F7" s="220">
        <v>649250.00999999989</v>
      </c>
      <c r="G7" s="220">
        <v>740840</v>
      </c>
      <c r="H7" s="220">
        <v>744250.05</v>
      </c>
      <c r="I7" s="220">
        <v>601062.01</v>
      </c>
      <c r="J7" s="220">
        <v>720299.9600000002</v>
      </c>
      <c r="K7" s="220">
        <v>699000.01999999979</v>
      </c>
      <c r="L7" s="220">
        <v>671759.98999999976</v>
      </c>
      <c r="M7" s="220">
        <v>825045.96999999986</v>
      </c>
      <c r="N7" s="227">
        <f t="shared" si="0"/>
        <v>8372094.2899999982</v>
      </c>
      <c r="P7" s="2"/>
    </row>
    <row r="8" spans="1:17" x14ac:dyDescent="0.25">
      <c r="A8" s="192">
        <v>2021</v>
      </c>
      <c r="B8" s="267">
        <v>703699.99999999988</v>
      </c>
      <c r="C8" s="267">
        <v>640039.99</v>
      </c>
      <c r="D8" s="267">
        <v>685150.00000000012</v>
      </c>
      <c r="E8" s="267">
        <v>642322</v>
      </c>
      <c r="F8" s="267">
        <v>651640.98</v>
      </c>
      <c r="G8" s="267">
        <v>704409.97000000009</v>
      </c>
      <c r="H8" s="267">
        <v>707238.97999999986</v>
      </c>
      <c r="I8" s="267">
        <v>605390.02</v>
      </c>
      <c r="J8" s="267">
        <v>677644.00999999989</v>
      </c>
      <c r="K8" s="267">
        <v>661403.98999999987</v>
      </c>
      <c r="L8" s="267">
        <v>661299.51000000013</v>
      </c>
      <c r="M8" s="267">
        <v>750063</v>
      </c>
      <c r="N8" s="227">
        <f t="shared" si="0"/>
        <v>8090302.4499999993</v>
      </c>
      <c r="P8" s="2"/>
    </row>
    <row r="9" spans="1:17" ht="15.75" thickBot="1" x14ac:dyDescent="0.3">
      <c r="A9" s="192">
        <v>2022</v>
      </c>
      <c r="B9" s="254">
        <f>'PAPER I CARTRÓ'!C45+'PAPER I CARTRÓ PORTA A PORTA'!C45</f>
        <v>692718</v>
      </c>
      <c r="C9" s="254">
        <f>'PAPER I CARTRÓ'!D45+'PAPER I CARTRÓ PORTA A PORTA'!D45</f>
        <v>583300</v>
      </c>
      <c r="D9" s="254">
        <f>'PAPER I CARTRÓ'!E45+'PAPER I CARTRÓ PORTA A PORTA'!E45</f>
        <v>664127</v>
      </c>
      <c r="E9" s="254">
        <f>'PAPER I CARTRÓ'!F45+'PAPER I CARTRÓ PORTA A PORTA'!F45</f>
        <v>626219.00756463688</v>
      </c>
      <c r="F9" s="254">
        <f>'PAPER I CARTRÓ'!G45+'PAPER I CARTRÓ PORTA A PORTA'!G45</f>
        <v>619839.82235711406</v>
      </c>
      <c r="G9" s="254">
        <f>'PAPER I CARTRÓ'!H45+'PAPER I CARTRÓ PORTA A PORTA'!H45</f>
        <v>620459.99999999988</v>
      </c>
      <c r="H9" s="254">
        <f>'PAPER I CARTRÓ'!I45+'PAPER I CARTRÓ PORTA A PORTA'!I45</f>
        <v>647559.99999999988</v>
      </c>
      <c r="I9" s="254">
        <f>'PAPER I CARTRÓ'!J45+'PAPER I CARTRÓ PORTA A PORTA'!J45</f>
        <v>604291</v>
      </c>
      <c r="J9" s="254">
        <f>'PAPER I CARTRÓ'!K45+'PAPER I CARTRÓ PORTA A PORTA'!K45</f>
        <v>643413.55072020006</v>
      </c>
      <c r="K9" s="254">
        <f>'PAPER I CARTRÓ'!L45+'PAPER I CARTRÓ PORTA A PORTA'!L45</f>
        <v>633871.08533582208</v>
      </c>
      <c r="L9" s="254">
        <f>'PAPER I CARTRÓ'!M45+'PAPER I CARTRÓ PORTA A PORTA'!M45</f>
        <v>643234.85835531005</v>
      </c>
      <c r="M9" s="254">
        <f>'PAPER I CARTRÓ'!N45+'PAPER I CARTRÓ PORTA A PORTA'!N45</f>
        <v>760119.77098829392</v>
      </c>
      <c r="N9" s="255">
        <f t="shared" si="0"/>
        <v>7739154.0953213759</v>
      </c>
      <c r="P9" s="2"/>
    </row>
    <row r="10" spans="1:17" x14ac:dyDescent="0.25">
      <c r="A10" s="230" t="s">
        <v>78</v>
      </c>
      <c r="B10" s="224">
        <f>(B9/B8)-1</f>
        <v>-1.5606082137274213E-2</v>
      </c>
      <c r="C10" s="224">
        <f t="shared" ref="C10:N10" si="1">(C9/C8)-1</f>
        <v>-8.8650695091723852E-2</v>
      </c>
      <c r="D10" s="224">
        <f t="shared" si="1"/>
        <v>-3.0683791870393495E-2</v>
      </c>
      <c r="E10" s="224">
        <f t="shared" si="1"/>
        <v>-2.5069968700064948E-2</v>
      </c>
      <c r="F10" s="224">
        <f t="shared" si="1"/>
        <v>-4.8801654007220252E-2</v>
      </c>
      <c r="G10" s="224">
        <f t="shared" si="1"/>
        <v>-0.11917771408033906</v>
      </c>
      <c r="H10" s="224">
        <f t="shared" si="1"/>
        <v>-8.4383046873349632E-2</v>
      </c>
      <c r="I10" s="224">
        <f t="shared" si="1"/>
        <v>-1.8153916709759965E-3</v>
      </c>
      <c r="J10" s="224">
        <f t="shared" si="1"/>
        <v>-5.051392585879988E-2</v>
      </c>
      <c r="K10" s="224">
        <f t="shared" si="1"/>
        <v>-4.162796880644426E-2</v>
      </c>
      <c r="L10" s="224">
        <f t="shared" si="1"/>
        <v>-2.7316898578512605E-2</v>
      </c>
      <c r="M10" s="224">
        <f t="shared" si="1"/>
        <v>1.340790172064743E-2</v>
      </c>
      <c r="N10" s="224">
        <f t="shared" si="1"/>
        <v>-4.3403612763404542E-2</v>
      </c>
    </row>
    <row r="11" spans="1:17" x14ac:dyDescent="0.25">
      <c r="A11" s="192" t="s">
        <v>62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7" x14ac:dyDescent="0.25">
      <c r="A12" s="192">
        <v>2017</v>
      </c>
      <c r="B12" s="208">
        <v>442484.61</v>
      </c>
      <c r="C12" s="209">
        <v>408539.2300000001</v>
      </c>
      <c r="D12" s="209">
        <v>473297.3000000001</v>
      </c>
      <c r="E12" s="209">
        <v>427112.19000000006</v>
      </c>
      <c r="F12" s="209">
        <v>484674.06999999995</v>
      </c>
      <c r="G12" s="209">
        <v>496882.84999999986</v>
      </c>
      <c r="H12" s="209">
        <v>486041.59</v>
      </c>
      <c r="I12" s="209">
        <v>460645.75999999995</v>
      </c>
      <c r="J12" s="209">
        <v>466163.29000000015</v>
      </c>
      <c r="K12" s="209">
        <v>478831.70999999996</v>
      </c>
      <c r="L12" s="209">
        <v>453783.78000000014</v>
      </c>
      <c r="M12" s="209">
        <v>471062.99477128073</v>
      </c>
      <c r="N12" s="228">
        <f t="shared" ref="N12:N17" si="2">SUM(B12:M12)</f>
        <v>5549519.3747712802</v>
      </c>
    </row>
    <row r="13" spans="1:17" x14ac:dyDescent="0.25">
      <c r="A13" s="192">
        <v>2018</v>
      </c>
      <c r="B13" s="208">
        <v>490334.8000000001</v>
      </c>
      <c r="C13" s="209">
        <v>419753.68000000011</v>
      </c>
      <c r="D13" s="209">
        <v>492199.96000000008</v>
      </c>
      <c r="E13" s="209">
        <v>476328.37999999995</v>
      </c>
      <c r="F13" s="209">
        <v>503947.99000000005</v>
      </c>
      <c r="G13" s="209">
        <v>490284.34899999999</v>
      </c>
      <c r="H13" s="209">
        <v>518693.8</v>
      </c>
      <c r="I13" s="209">
        <v>492693.88</v>
      </c>
      <c r="J13" s="209">
        <v>471178.86000000016</v>
      </c>
      <c r="K13" s="209">
        <v>528320.63</v>
      </c>
      <c r="L13" s="209">
        <v>514824.2977639751</v>
      </c>
      <c r="M13" s="209">
        <v>500768.80999999994</v>
      </c>
      <c r="N13" s="228">
        <f t="shared" si="2"/>
        <v>5899329.4367639748</v>
      </c>
    </row>
    <row r="14" spans="1:17" x14ac:dyDescent="0.25">
      <c r="A14" s="192">
        <v>2019</v>
      </c>
      <c r="B14" s="220">
        <v>500959.74000000005</v>
      </c>
      <c r="C14" s="221">
        <v>452922.39999999997</v>
      </c>
      <c r="D14" s="221">
        <v>504646.89</v>
      </c>
      <c r="E14" s="221">
        <v>517907.69</v>
      </c>
      <c r="F14" s="221">
        <v>546834.56999999995</v>
      </c>
      <c r="G14" s="221">
        <v>518689.01999999996</v>
      </c>
      <c r="H14" s="221">
        <v>594798.66</v>
      </c>
      <c r="I14" s="221">
        <v>527980.15999999992</v>
      </c>
      <c r="J14" s="221">
        <v>554666.4099999998</v>
      </c>
      <c r="K14" s="221">
        <v>558195.24999999988</v>
      </c>
      <c r="L14" s="221">
        <v>534002.38800000004</v>
      </c>
      <c r="M14" s="221">
        <v>585273.22</v>
      </c>
      <c r="N14" s="227">
        <f t="shared" si="2"/>
        <v>6396876.398</v>
      </c>
    </row>
    <row r="15" spans="1:17" x14ac:dyDescent="0.25">
      <c r="A15" s="192">
        <v>2020</v>
      </c>
      <c r="B15" s="220">
        <v>597449.85999999987</v>
      </c>
      <c r="C15" s="220">
        <v>526267.39999999991</v>
      </c>
      <c r="D15" s="220">
        <v>599738.1399999999</v>
      </c>
      <c r="E15" s="220">
        <v>634469.56000000006</v>
      </c>
      <c r="F15" s="220">
        <v>632673.99999999988</v>
      </c>
      <c r="G15" s="220">
        <v>666724.91999999981</v>
      </c>
      <c r="H15" s="220">
        <v>647125.47000000009</v>
      </c>
      <c r="I15" s="220">
        <v>582707.69000000006</v>
      </c>
      <c r="J15" s="220">
        <v>607231.66999999993</v>
      </c>
      <c r="K15" s="220">
        <v>629693.60999999987</v>
      </c>
      <c r="L15" s="220">
        <v>620253.68000000017</v>
      </c>
      <c r="M15" s="220">
        <v>658440.01</v>
      </c>
      <c r="N15" s="227">
        <f t="shared" si="2"/>
        <v>7402776.0099999998</v>
      </c>
    </row>
    <row r="16" spans="1:17" x14ac:dyDescent="0.25">
      <c r="A16" s="192">
        <v>2021</v>
      </c>
      <c r="B16" s="220">
        <v>609328.2300000001</v>
      </c>
      <c r="C16" s="220">
        <v>571196.77999999991</v>
      </c>
      <c r="D16" s="220">
        <v>651751.22</v>
      </c>
      <c r="E16" s="220">
        <v>635148.75999999989</v>
      </c>
      <c r="F16" s="220">
        <v>641992.59999999986</v>
      </c>
      <c r="G16" s="220">
        <v>650793.76</v>
      </c>
      <c r="H16" s="220">
        <v>659463.04</v>
      </c>
      <c r="I16" s="220">
        <v>606557.29999999993</v>
      </c>
      <c r="J16" s="220">
        <v>636501.04999999981</v>
      </c>
      <c r="K16" s="220">
        <v>622553.81000000006</v>
      </c>
      <c r="L16" s="220">
        <v>645245.97552538966</v>
      </c>
      <c r="M16" s="220">
        <v>630556</v>
      </c>
      <c r="N16" s="227">
        <f t="shared" si="2"/>
        <v>7561088.5255253883</v>
      </c>
    </row>
    <row r="17" spans="1:14" ht="15.75" thickBot="1" x14ac:dyDescent="0.3">
      <c r="A17" s="192">
        <v>2022</v>
      </c>
      <c r="B17" s="254">
        <f>ENVASOS!C45</f>
        <v>629807</v>
      </c>
      <c r="C17" s="254">
        <f>ENVASOS!D45</f>
        <v>560436</v>
      </c>
      <c r="D17" s="254">
        <f>ENVASOS!E45</f>
        <v>654482</v>
      </c>
      <c r="E17" s="254">
        <f>ENVASOS!F45</f>
        <v>637313.08744638693</v>
      </c>
      <c r="F17" s="254">
        <f>ENVASOS!G45</f>
        <v>644043.9315793853</v>
      </c>
      <c r="G17" s="254">
        <f>ENVASOS!H45</f>
        <v>627490.83275663399</v>
      </c>
      <c r="H17" s="254">
        <f>ENVASOS!I45</f>
        <v>645919.95862308715</v>
      </c>
      <c r="I17" s="254">
        <f>ENVASOS!J45</f>
        <v>659514.58057588479</v>
      </c>
      <c r="J17" s="254">
        <f>ENVASOS!K45</f>
        <v>655967.48529900005</v>
      </c>
      <c r="K17" s="254">
        <f>ENVASOS!L45</f>
        <v>651322.89905257395</v>
      </c>
      <c r="L17" s="254">
        <f>ENVASOS!M45</f>
        <v>625152.63317861862</v>
      </c>
      <c r="M17" s="254">
        <f>ENVASOS!N45</f>
        <v>664031.82555771177</v>
      </c>
      <c r="N17" s="255">
        <f t="shared" si="2"/>
        <v>7655482.2340692831</v>
      </c>
    </row>
    <row r="18" spans="1:14" x14ac:dyDescent="0.25">
      <c r="A18" s="230" t="s">
        <v>78</v>
      </c>
      <c r="B18" s="224">
        <f>(B17/B16)-1</f>
        <v>3.3608766165322601E-2</v>
      </c>
      <c r="C18" s="224">
        <f t="shared" ref="C18:N18" si="3">(C17/C16)-1</f>
        <v>-1.8839006760507093E-2</v>
      </c>
      <c r="D18" s="224">
        <f t="shared" si="3"/>
        <v>4.1899116046151264E-3</v>
      </c>
      <c r="E18" s="224">
        <f t="shared" si="3"/>
        <v>3.4075913906956856E-3</v>
      </c>
      <c r="F18" s="224">
        <f t="shared" si="3"/>
        <v>3.1952573587070709E-3</v>
      </c>
      <c r="G18" s="224">
        <f t="shared" si="3"/>
        <v>-3.5806930975131102E-2</v>
      </c>
      <c r="H18" s="224">
        <f t="shared" si="3"/>
        <v>-2.0536528289611056E-2</v>
      </c>
      <c r="I18" s="224">
        <f t="shared" si="3"/>
        <v>8.7307960148010455E-2</v>
      </c>
      <c r="J18" s="224">
        <f t="shared" si="3"/>
        <v>3.0583508540952486E-2</v>
      </c>
      <c r="K18" s="224">
        <f t="shared" si="3"/>
        <v>4.621140950462399E-2</v>
      </c>
      <c r="L18" s="224">
        <f t="shared" si="3"/>
        <v>-3.1140593058964994E-2</v>
      </c>
      <c r="M18" s="224">
        <f t="shared" si="3"/>
        <v>5.3089377561567508E-2</v>
      </c>
      <c r="N18" s="224">
        <f t="shared" si="3"/>
        <v>1.2484142756063799E-2</v>
      </c>
    </row>
    <row r="19" spans="1:14" x14ac:dyDescent="0.25">
      <c r="A19" s="192" t="s">
        <v>63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4" x14ac:dyDescent="0.25">
      <c r="A20" s="192">
        <v>2017</v>
      </c>
      <c r="B20" s="208">
        <v>559580.07000000018</v>
      </c>
      <c r="C20" s="209">
        <v>451688.20999999996</v>
      </c>
      <c r="D20" s="209">
        <v>414615.52200000006</v>
      </c>
      <c r="E20" s="209">
        <v>389566.02999999997</v>
      </c>
      <c r="F20" s="209">
        <v>504903.06000000006</v>
      </c>
      <c r="G20" s="209">
        <v>470333.39000000007</v>
      </c>
      <c r="H20" s="209">
        <v>434660.91999999987</v>
      </c>
      <c r="I20" s="209">
        <v>455474.08999999997</v>
      </c>
      <c r="J20" s="209">
        <v>503550.18000000005</v>
      </c>
      <c r="K20" s="209">
        <v>472635.17</v>
      </c>
      <c r="L20" s="209">
        <v>439065.18999999994</v>
      </c>
      <c r="M20" s="209">
        <v>390351.32000000007</v>
      </c>
      <c r="N20" s="228">
        <f t="shared" ref="N20:N25" si="4">SUM(B20:M20)</f>
        <v>5486423.1520000007</v>
      </c>
    </row>
    <row r="21" spans="1:14" x14ac:dyDescent="0.25">
      <c r="A21" s="192">
        <v>2018</v>
      </c>
      <c r="B21" s="208">
        <v>659059.44000000006</v>
      </c>
      <c r="C21" s="209">
        <v>360096.88999999996</v>
      </c>
      <c r="D21" s="209">
        <v>445531.60999999993</v>
      </c>
      <c r="E21" s="209">
        <v>458265.36999999988</v>
      </c>
      <c r="F21" s="209">
        <v>437164.23</v>
      </c>
      <c r="G21" s="209">
        <v>441603.5799999999</v>
      </c>
      <c r="H21" s="209">
        <v>490222.70000000007</v>
      </c>
      <c r="I21" s="209">
        <v>525738.71000000008</v>
      </c>
      <c r="J21" s="209">
        <v>426785.34</v>
      </c>
      <c r="K21" s="209">
        <v>450930.77999999997</v>
      </c>
      <c r="L21" s="209">
        <v>421719.77</v>
      </c>
      <c r="M21" s="209">
        <v>489827.61</v>
      </c>
      <c r="N21" s="228">
        <f t="shared" si="4"/>
        <v>5606946.0300000003</v>
      </c>
    </row>
    <row r="22" spans="1:14" x14ac:dyDescent="0.25">
      <c r="A22" s="192">
        <v>2019</v>
      </c>
      <c r="B22" s="208">
        <v>607847.87</v>
      </c>
      <c r="C22" s="209">
        <v>425601.02</v>
      </c>
      <c r="D22" s="209">
        <v>418578.74999999994</v>
      </c>
      <c r="E22" s="209">
        <v>457886.35999999993</v>
      </c>
      <c r="F22" s="209">
        <v>470117.76</v>
      </c>
      <c r="G22" s="209">
        <v>407979.97000000003</v>
      </c>
      <c r="H22" s="209">
        <v>541176.39999999979</v>
      </c>
      <c r="I22" s="209">
        <v>453390.63</v>
      </c>
      <c r="J22" s="209">
        <v>536190.59999999986</v>
      </c>
      <c r="K22" s="209">
        <v>536795.06000000006</v>
      </c>
      <c r="L22" s="209">
        <v>415500.81999999995</v>
      </c>
      <c r="M22" s="209">
        <v>524502.13</v>
      </c>
      <c r="N22" s="228">
        <f t="shared" si="4"/>
        <v>5795567.3700000001</v>
      </c>
    </row>
    <row r="23" spans="1:14" x14ac:dyDescent="0.25">
      <c r="A23" s="192">
        <v>2020</v>
      </c>
      <c r="B23" s="220">
        <v>715158.38000000012</v>
      </c>
      <c r="C23" s="220">
        <v>444419.8600000001</v>
      </c>
      <c r="D23" s="220">
        <v>553002.98999999976</v>
      </c>
      <c r="E23" s="220">
        <v>509959.11999999994</v>
      </c>
      <c r="F23" s="220">
        <v>462970.54000000004</v>
      </c>
      <c r="G23" s="220">
        <v>606082.45000000007</v>
      </c>
      <c r="H23" s="220">
        <v>665232.35</v>
      </c>
      <c r="I23" s="220">
        <v>542675.20000000019</v>
      </c>
      <c r="J23" s="220">
        <v>548264.05999999982</v>
      </c>
      <c r="K23" s="220">
        <v>480047.67999999988</v>
      </c>
      <c r="L23" s="220">
        <v>512420.74999999994</v>
      </c>
      <c r="M23" s="220">
        <v>613171.46000000031</v>
      </c>
      <c r="N23" s="227">
        <f t="shared" si="4"/>
        <v>6653404.8399999999</v>
      </c>
    </row>
    <row r="24" spans="1:14" x14ac:dyDescent="0.25">
      <c r="A24" s="192">
        <v>2021</v>
      </c>
      <c r="B24" s="220">
        <v>624320.56999999995</v>
      </c>
      <c r="C24" s="220">
        <v>457183.09</v>
      </c>
      <c r="D24" s="220">
        <v>545729.31000000006</v>
      </c>
      <c r="E24" s="220">
        <v>621077.87000000011</v>
      </c>
      <c r="F24" s="220">
        <v>451311.60000000015</v>
      </c>
      <c r="G24" s="220">
        <v>537072.03999999992</v>
      </c>
      <c r="H24" s="220">
        <v>597192.22999999986</v>
      </c>
      <c r="I24" s="220">
        <v>562194.68999999971</v>
      </c>
      <c r="J24" s="220">
        <v>586630</v>
      </c>
      <c r="K24" s="220">
        <v>509111.1700000001</v>
      </c>
      <c r="L24" s="220">
        <v>550437.83000000007</v>
      </c>
      <c r="M24" s="220">
        <v>555604</v>
      </c>
      <c r="N24" s="227">
        <f t="shared" si="4"/>
        <v>6597864.3999999994</v>
      </c>
    </row>
    <row r="25" spans="1:14" ht="15.75" thickBot="1" x14ac:dyDescent="0.3">
      <c r="A25" s="192">
        <v>2022</v>
      </c>
      <c r="B25" s="254">
        <f>VIDRE!C45</f>
        <v>597880.58000000007</v>
      </c>
      <c r="C25" s="254">
        <f>VIDRE!D45</f>
        <v>550327.78</v>
      </c>
      <c r="D25" s="254">
        <f>VIDRE!E45</f>
        <v>533936</v>
      </c>
      <c r="E25" s="254">
        <f>VIDRE!F45</f>
        <v>543358.2420543601</v>
      </c>
      <c r="F25" s="254">
        <f>VIDRE!G45</f>
        <v>485655.20820712444</v>
      </c>
      <c r="G25" s="254">
        <f>VIDRE!H45</f>
        <v>441517.64051646437</v>
      </c>
      <c r="H25" s="254">
        <f>VIDRE!I45</f>
        <v>671025.04358692328</v>
      </c>
      <c r="I25" s="254">
        <f>VIDRE!J45</f>
        <v>480146.19561354653</v>
      </c>
      <c r="J25" s="254">
        <f>VIDRE!K45</f>
        <v>600221.14553400013</v>
      </c>
      <c r="K25" s="254">
        <f>VIDRE!L45</f>
        <v>502126.96824497601</v>
      </c>
      <c r="L25" s="254">
        <f>VIDRE!M45</f>
        <v>509309.18559286528</v>
      </c>
      <c r="M25" s="254">
        <f>VIDRE!N45</f>
        <v>515359.68922459369</v>
      </c>
      <c r="N25" s="255">
        <f t="shared" si="4"/>
        <v>6430863.6785748545</v>
      </c>
    </row>
    <row r="26" spans="1:14" x14ac:dyDescent="0.25">
      <c r="A26" s="230" t="s">
        <v>78</v>
      </c>
      <c r="B26" s="224">
        <f>(B25/B24)-1</f>
        <v>-4.2350022200934201E-2</v>
      </c>
      <c r="C26" s="224">
        <f t="shared" ref="C26:N26" si="5">(C25/C24)-1</f>
        <v>0.2037360786900495</v>
      </c>
      <c r="D26" s="224">
        <f t="shared" si="5"/>
        <v>-2.1610182528037702E-2</v>
      </c>
      <c r="E26" s="224">
        <f t="shared" si="5"/>
        <v>-0.12513668848906179</v>
      </c>
      <c r="F26" s="224">
        <f t="shared" si="5"/>
        <v>7.6097330995091417E-2</v>
      </c>
      <c r="G26" s="224">
        <f t="shared" si="5"/>
        <v>-0.1779172855163631</v>
      </c>
      <c r="H26" s="224">
        <f t="shared" si="5"/>
        <v>0.12363324550777133</v>
      </c>
      <c r="I26" s="224">
        <f t="shared" si="5"/>
        <v>-0.14594320409972783</v>
      </c>
      <c r="J26" s="224">
        <f t="shared" si="5"/>
        <v>2.3168173352880128E-2</v>
      </c>
      <c r="K26" s="224">
        <f t="shared" si="5"/>
        <v>-1.3718421764393973E-2</v>
      </c>
      <c r="L26" s="224">
        <f t="shared" si="5"/>
        <v>-7.4719872373479101E-2</v>
      </c>
      <c r="M26" s="224">
        <f t="shared" si="5"/>
        <v>-7.2433443199484415E-2</v>
      </c>
      <c r="N26" s="224">
        <f t="shared" si="5"/>
        <v>-2.5311329742567112E-2</v>
      </c>
    </row>
    <row r="27" spans="1:14" x14ac:dyDescent="0.25">
      <c r="A27" s="192" t="s">
        <v>64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4" x14ac:dyDescent="0.25">
      <c r="A28" s="192">
        <v>2017</v>
      </c>
      <c r="B28" s="193">
        <v>1145400</v>
      </c>
      <c r="C28" s="194">
        <v>1152059</v>
      </c>
      <c r="D28" s="194">
        <v>1346220</v>
      </c>
      <c r="E28" s="194">
        <v>1301060</v>
      </c>
      <c r="F28" s="194">
        <v>1422680</v>
      </c>
      <c r="G28" s="194">
        <v>1347480</v>
      </c>
      <c r="H28" s="194">
        <v>1438600</v>
      </c>
      <c r="I28" s="194">
        <v>1317630</v>
      </c>
      <c r="J28" s="194">
        <v>1332640</v>
      </c>
      <c r="K28" s="194">
        <v>1303060</v>
      </c>
      <c r="L28" s="194">
        <v>1248300</v>
      </c>
      <c r="M28" s="194">
        <v>1281600</v>
      </c>
      <c r="N28" s="226">
        <f t="shared" ref="N28:N33" si="6">SUM(B28:M28)</f>
        <v>15636729</v>
      </c>
    </row>
    <row r="29" spans="1:14" x14ac:dyDescent="0.25">
      <c r="A29" s="192">
        <v>2018</v>
      </c>
      <c r="B29" s="193">
        <v>1345359</v>
      </c>
      <c r="C29" s="194">
        <v>1082860</v>
      </c>
      <c r="D29" s="194">
        <v>1333560</v>
      </c>
      <c r="E29" s="194">
        <v>1294260</v>
      </c>
      <c r="F29" s="194">
        <v>1317200</v>
      </c>
      <c r="G29" s="194">
        <v>1336220</v>
      </c>
      <c r="H29" s="194">
        <v>1378020</v>
      </c>
      <c r="I29" s="194">
        <v>1325839</v>
      </c>
      <c r="J29" s="194">
        <v>1244100</v>
      </c>
      <c r="K29" s="194">
        <v>1327400</v>
      </c>
      <c r="L29" s="194">
        <v>1140760</v>
      </c>
      <c r="M29" s="194">
        <v>1115400</v>
      </c>
      <c r="N29" s="226">
        <f t="shared" si="6"/>
        <v>15240978</v>
      </c>
    </row>
    <row r="30" spans="1:14" x14ac:dyDescent="0.25">
      <c r="A30" s="192">
        <v>2019</v>
      </c>
      <c r="B30" s="208">
        <v>1037280.0100000001</v>
      </c>
      <c r="C30" s="209">
        <v>988299</v>
      </c>
      <c r="D30" s="209">
        <v>1061900</v>
      </c>
      <c r="E30" s="209">
        <v>1040420</v>
      </c>
      <c r="F30" s="209">
        <v>1131120</v>
      </c>
      <c r="G30" s="209">
        <v>1104280</v>
      </c>
      <c r="H30" s="209">
        <v>1196720</v>
      </c>
      <c r="I30" s="209">
        <v>1076958.8199999998</v>
      </c>
      <c r="J30" s="209">
        <v>1075740</v>
      </c>
      <c r="K30" s="209">
        <v>1041840</v>
      </c>
      <c r="L30" s="209">
        <v>1021720</v>
      </c>
      <c r="M30" s="209">
        <v>1090399.99</v>
      </c>
      <c r="N30" s="228">
        <f t="shared" si="6"/>
        <v>12866677.82</v>
      </c>
    </row>
    <row r="31" spans="1:14" x14ac:dyDescent="0.25">
      <c r="A31" s="192">
        <v>2020</v>
      </c>
      <c r="B31" s="220">
        <v>1107820</v>
      </c>
      <c r="C31" s="220">
        <v>987120</v>
      </c>
      <c r="D31" s="220">
        <v>1097660</v>
      </c>
      <c r="E31" s="220">
        <v>1195580</v>
      </c>
      <c r="F31" s="220">
        <v>1236660</v>
      </c>
      <c r="G31" s="220">
        <v>1260060.1000000001</v>
      </c>
      <c r="H31" s="220">
        <v>1224420</v>
      </c>
      <c r="I31" s="220">
        <v>1162340</v>
      </c>
      <c r="J31" s="220">
        <v>1103480</v>
      </c>
      <c r="K31" s="220">
        <v>1114620</v>
      </c>
      <c r="L31" s="220">
        <v>1091280</v>
      </c>
      <c r="M31" s="220">
        <v>1113780</v>
      </c>
      <c r="N31" s="227">
        <f t="shared" si="6"/>
        <v>13694820.1</v>
      </c>
    </row>
    <row r="32" spans="1:14" x14ac:dyDescent="0.25">
      <c r="A32" s="192">
        <v>2021</v>
      </c>
      <c r="B32" s="220">
        <v>1082420</v>
      </c>
      <c r="C32" s="220">
        <v>984360.01</v>
      </c>
      <c r="D32" s="220">
        <v>1175640</v>
      </c>
      <c r="E32" s="220">
        <v>1120218</v>
      </c>
      <c r="F32" s="220">
        <v>1237280</v>
      </c>
      <c r="G32" s="220">
        <v>1206140</v>
      </c>
      <c r="H32" s="220">
        <v>1204900</v>
      </c>
      <c r="I32" s="220">
        <v>1124120</v>
      </c>
      <c r="J32" s="220">
        <v>1116260</v>
      </c>
      <c r="K32" s="220">
        <v>1399540</v>
      </c>
      <c r="L32" s="220">
        <v>1390460</v>
      </c>
      <c r="M32" s="220">
        <v>1427900</v>
      </c>
      <c r="N32" s="227">
        <f t="shared" si="6"/>
        <v>14469238.01</v>
      </c>
    </row>
    <row r="33" spans="1:14" ht="15.75" thickBot="1" x14ac:dyDescent="0.3">
      <c r="A33" s="192">
        <v>2022</v>
      </c>
      <c r="B33" s="254">
        <f>RMO!C45</f>
        <v>1510980</v>
      </c>
      <c r="C33" s="254">
        <f>RMO!D45</f>
        <v>1449720</v>
      </c>
      <c r="D33" s="254">
        <f>RMO!E45</f>
        <v>1593500</v>
      </c>
      <c r="E33" s="254">
        <f>RMO!F45</f>
        <v>1681840</v>
      </c>
      <c r="F33" s="254">
        <f>RMO!G45</f>
        <v>1777689</v>
      </c>
      <c r="G33" s="254">
        <f>RMO!H45</f>
        <v>1715320.01</v>
      </c>
      <c r="H33" s="254">
        <f>RMO!I45</f>
        <v>1554620.0000000002</v>
      </c>
      <c r="I33" s="254">
        <f>RMO!J45</f>
        <v>1382620</v>
      </c>
      <c r="J33" s="254">
        <f>RMO!K45</f>
        <v>1281300</v>
      </c>
      <c r="K33" s="254">
        <f>RMO!L45</f>
        <v>1226720</v>
      </c>
      <c r="L33" s="254">
        <f>RMO!M45</f>
        <v>1134240</v>
      </c>
      <c r="M33" s="254">
        <f>RMO!N45</f>
        <v>1222000</v>
      </c>
      <c r="N33" s="255">
        <f t="shared" si="6"/>
        <v>17530549.009999998</v>
      </c>
    </row>
    <row r="34" spans="1:14" x14ac:dyDescent="0.25">
      <c r="A34" s="230" t="s">
        <v>78</v>
      </c>
      <c r="B34" s="224">
        <f t="shared" ref="B34:N34" si="7">(B33/B32)-1</f>
        <v>0.39592764361338473</v>
      </c>
      <c r="C34" s="224">
        <f t="shared" si="7"/>
        <v>0.47275385557363303</v>
      </c>
      <c r="D34" s="224">
        <f t="shared" si="7"/>
        <v>0.35543193494607195</v>
      </c>
      <c r="E34" s="224">
        <f t="shared" si="7"/>
        <v>0.50135062996666724</v>
      </c>
      <c r="F34" s="224">
        <f t="shared" si="7"/>
        <v>0.43677178973231601</v>
      </c>
      <c r="G34" s="224">
        <f t="shared" si="7"/>
        <v>0.42215664019102261</v>
      </c>
      <c r="H34" s="224">
        <f t="shared" si="7"/>
        <v>0.29024815337372423</v>
      </c>
      <c r="I34" s="224">
        <f t="shared" si="7"/>
        <v>0.22995765576628835</v>
      </c>
      <c r="J34" s="224">
        <f t="shared" si="7"/>
        <v>0.14785085911884321</v>
      </c>
      <c r="K34" s="224">
        <f t="shared" si="7"/>
        <v>-0.12348343026994579</v>
      </c>
      <c r="L34" s="224">
        <f t="shared" si="7"/>
        <v>-0.18426995382822953</v>
      </c>
      <c r="M34" s="224">
        <f t="shared" si="7"/>
        <v>-0.14419777295328806</v>
      </c>
      <c r="N34" s="224">
        <f t="shared" si="7"/>
        <v>0.21157375377226217</v>
      </c>
    </row>
    <row r="35" spans="1:14" x14ac:dyDescent="0.25">
      <c r="A35" s="192" t="s">
        <v>65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4" x14ac:dyDescent="0.25">
      <c r="A36" s="192">
        <v>2017</v>
      </c>
      <c r="B36" s="193">
        <v>375440.00000000006</v>
      </c>
      <c r="C36" s="194">
        <v>429180</v>
      </c>
      <c r="D36" s="194">
        <v>526579.5</v>
      </c>
      <c r="E36" s="194">
        <v>523220</v>
      </c>
      <c r="F36" s="194">
        <v>556680</v>
      </c>
      <c r="G36" s="194">
        <v>530059.36</v>
      </c>
      <c r="H36" s="194">
        <v>540060</v>
      </c>
      <c r="I36" s="194">
        <v>490059.99999999994</v>
      </c>
      <c r="J36" s="194">
        <v>470480</v>
      </c>
      <c r="K36" s="194">
        <v>478960</v>
      </c>
      <c r="L36" s="194">
        <v>456300</v>
      </c>
      <c r="M36" s="194">
        <v>435505.00000000006</v>
      </c>
      <c r="N36" s="226">
        <f t="shared" ref="N36:N41" si="8">SUM(B36:M36)</f>
        <v>5812523.8599999994</v>
      </c>
    </row>
    <row r="37" spans="1:14" x14ac:dyDescent="0.25">
      <c r="A37" s="192">
        <v>2018</v>
      </c>
      <c r="B37" s="222">
        <v>441840</v>
      </c>
      <c r="C37" s="223">
        <v>373740.01</v>
      </c>
      <c r="D37" s="223">
        <v>483000</v>
      </c>
      <c r="E37" s="223">
        <v>516380</v>
      </c>
      <c r="F37" s="223">
        <v>545080.01</v>
      </c>
      <c r="G37" s="223">
        <v>526860</v>
      </c>
      <c r="H37" s="223">
        <v>519200</v>
      </c>
      <c r="I37" s="223">
        <v>484920.00000000006</v>
      </c>
      <c r="J37" s="223">
        <v>466960</v>
      </c>
      <c r="K37" s="223">
        <v>461940</v>
      </c>
      <c r="L37" s="223">
        <v>434380.00000000006</v>
      </c>
      <c r="M37" s="223">
        <v>455420.01</v>
      </c>
      <c r="N37" s="229">
        <f t="shared" si="8"/>
        <v>5709720.0299999993</v>
      </c>
    </row>
    <row r="38" spans="1:14" x14ac:dyDescent="0.25">
      <c r="A38" s="192">
        <v>2019</v>
      </c>
      <c r="B38" s="208">
        <v>405240</v>
      </c>
      <c r="C38" s="209">
        <v>382840</v>
      </c>
      <c r="D38" s="209">
        <v>437290</v>
      </c>
      <c r="E38" s="209">
        <v>452979.99</v>
      </c>
      <c r="F38" s="209">
        <v>513380</v>
      </c>
      <c r="G38" s="209">
        <v>485940.01</v>
      </c>
      <c r="H38" s="209">
        <v>532980.03</v>
      </c>
      <c r="I38" s="209">
        <v>474860</v>
      </c>
      <c r="J38" s="209">
        <v>485100</v>
      </c>
      <c r="K38" s="209">
        <v>472620</v>
      </c>
      <c r="L38" s="209">
        <v>436300</v>
      </c>
      <c r="M38" s="209">
        <v>479600.01</v>
      </c>
      <c r="N38" s="228">
        <f t="shared" si="8"/>
        <v>5559130.04</v>
      </c>
    </row>
    <row r="39" spans="1:14" x14ac:dyDescent="0.25">
      <c r="A39" s="192">
        <v>2020</v>
      </c>
      <c r="B39" s="220">
        <v>440780.04</v>
      </c>
      <c r="C39" s="220">
        <v>433039.99</v>
      </c>
      <c r="D39" s="220">
        <v>478840</v>
      </c>
      <c r="E39" s="220">
        <v>534160</v>
      </c>
      <c r="F39" s="220">
        <v>574699.99999999988</v>
      </c>
      <c r="G39" s="220">
        <v>578519.99999999988</v>
      </c>
      <c r="H39" s="220">
        <v>560240.01000000013</v>
      </c>
      <c r="I39" s="220">
        <v>538654</v>
      </c>
      <c r="J39" s="220">
        <v>508699.99</v>
      </c>
      <c r="K39" s="220">
        <v>486720</v>
      </c>
      <c r="L39" s="220">
        <v>479620</v>
      </c>
      <c r="M39" s="220">
        <v>459880</v>
      </c>
      <c r="N39" s="227">
        <f t="shared" si="8"/>
        <v>6073854.0300000003</v>
      </c>
    </row>
    <row r="40" spans="1:14" x14ac:dyDescent="0.25">
      <c r="A40" s="192">
        <v>2021</v>
      </c>
      <c r="B40" s="220">
        <v>430299.99999999994</v>
      </c>
      <c r="C40" s="220">
        <v>424100</v>
      </c>
      <c r="D40" s="220">
        <v>513779.99</v>
      </c>
      <c r="E40" s="220">
        <v>507720</v>
      </c>
      <c r="F40" s="220">
        <v>571600.01</v>
      </c>
      <c r="G40" s="220">
        <v>545060</v>
      </c>
      <c r="H40" s="220">
        <v>514319.99</v>
      </c>
      <c r="I40" s="220">
        <v>483699.99</v>
      </c>
      <c r="J40" s="220">
        <v>476529.99999999994</v>
      </c>
      <c r="K40" s="220">
        <v>495819.99999999994</v>
      </c>
      <c r="L40" s="220">
        <v>492960</v>
      </c>
      <c r="M40" s="220">
        <v>491620</v>
      </c>
      <c r="N40" s="227">
        <f t="shared" si="8"/>
        <v>5947509.9800000004</v>
      </c>
    </row>
    <row r="41" spans="1:14" ht="15.75" thickBot="1" x14ac:dyDescent="0.3">
      <c r="A41" s="192">
        <v>2022</v>
      </c>
      <c r="B41" s="254">
        <f>FORM!C45</f>
        <v>467460.01</v>
      </c>
      <c r="C41" s="254">
        <f>FORM!D45</f>
        <v>458800</v>
      </c>
      <c r="D41" s="254">
        <f>FORM!E45</f>
        <v>511459</v>
      </c>
      <c r="E41" s="254">
        <f>FORM!F45</f>
        <v>563520</v>
      </c>
      <c r="F41" s="254">
        <f>FORM!G45</f>
        <v>639760</v>
      </c>
      <c r="G41" s="254">
        <f>FORM!H45</f>
        <v>575880</v>
      </c>
      <c r="H41" s="254">
        <f>FORM!I45</f>
        <v>591420</v>
      </c>
      <c r="I41" s="254">
        <f>FORM!J45</f>
        <v>625700</v>
      </c>
      <c r="J41" s="254">
        <f>FORM!K45</f>
        <v>643319.99999829999</v>
      </c>
      <c r="K41" s="254">
        <f>FORM!L45</f>
        <v>636139.99999999988</v>
      </c>
      <c r="L41" s="254">
        <f>FORM!M45</f>
        <v>631280</v>
      </c>
      <c r="M41" s="254">
        <f>FORM!N45</f>
        <v>637840</v>
      </c>
      <c r="N41" s="255">
        <f t="shared" si="8"/>
        <v>6982579.0099983001</v>
      </c>
    </row>
    <row r="42" spans="1:14" x14ac:dyDescent="0.25">
      <c r="A42" s="230" t="s">
        <v>78</v>
      </c>
      <c r="B42" s="224">
        <f t="shared" ref="B42:N42" si="9">(B41/B40)-1</f>
        <v>8.6358377875900727E-2</v>
      </c>
      <c r="C42" s="224">
        <f t="shared" si="9"/>
        <v>8.1820325394954097E-2</v>
      </c>
      <c r="D42" s="224">
        <f t="shared" si="9"/>
        <v>-4.5174783860305601E-3</v>
      </c>
      <c r="E42" s="224">
        <f t="shared" si="9"/>
        <v>0.10990309619475291</v>
      </c>
      <c r="F42" s="224">
        <f t="shared" si="9"/>
        <v>0.11924420715108108</v>
      </c>
      <c r="G42" s="224">
        <f t="shared" si="9"/>
        <v>5.6544233662349175E-2</v>
      </c>
      <c r="H42" s="224">
        <f t="shared" si="9"/>
        <v>0.14990669524628042</v>
      </c>
      <c r="I42" s="224">
        <f t="shared" si="9"/>
        <v>0.29357042161609304</v>
      </c>
      <c r="J42" s="224">
        <f t="shared" si="9"/>
        <v>0.35000944326338335</v>
      </c>
      <c r="K42" s="224">
        <f t="shared" si="9"/>
        <v>0.28300592957121529</v>
      </c>
      <c r="L42" s="224">
        <f t="shared" si="9"/>
        <v>0.28059071729957807</v>
      </c>
      <c r="M42" s="224">
        <f t="shared" si="9"/>
        <v>0.29742484032382732</v>
      </c>
      <c r="N42" s="224">
        <f t="shared" si="9"/>
        <v>0.17403401313809974</v>
      </c>
    </row>
  </sheetData>
  <sheetProtection sheet="1" objects="1" scenarios="1"/>
  <pageMargins left="0.70866141732283472" right="0.70866141732283472" top="0.86" bottom="0.56000000000000005" header="0.19685039370078741" footer="0.31496062992125984"/>
  <pageSetup paperSize="9" scale="80" orientation="landscape" r:id="rId1"/>
  <headerFooter>
    <oddHeader>&amp;L&amp;G&amp;C&amp;F&amp;R&amp;G</oddHeader>
    <oddFooter>&amp;L&amp;D&amp;C&amp;A&amp;R&amp;P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showZeros="0" zoomScaleNormal="100" workbookViewId="0">
      <selection activeCell="G30" sqref="G30"/>
    </sheetView>
  </sheetViews>
  <sheetFormatPr baseColWidth="10" defaultColWidth="11.42578125" defaultRowHeight="15" x14ac:dyDescent="0.25"/>
  <cols>
    <col min="1" max="1" width="5.7109375" style="3" customWidth="1"/>
    <col min="2" max="2" width="26.140625" style="3" bestFit="1" customWidth="1"/>
    <col min="3" max="6" width="11.42578125" style="2"/>
    <col min="7" max="10" width="11.42578125" style="2" customWidth="1"/>
    <col min="11" max="11" width="11.85546875" style="2" customWidth="1"/>
    <col min="12" max="12" width="11.42578125" style="2" customWidth="1"/>
    <col min="13" max="13" width="12.5703125" style="2" customWidth="1"/>
    <col min="14" max="14" width="12.28515625" style="2" customWidth="1"/>
    <col min="15" max="15" width="11.42578125" style="2"/>
    <col min="16" max="16" width="8" style="3" customWidth="1"/>
    <col min="17" max="16384" width="11.42578125" style="3"/>
  </cols>
  <sheetData>
    <row r="1" spans="1:15" ht="15.75" x14ac:dyDescent="0.25">
      <c r="B1" s="1" t="s">
        <v>70</v>
      </c>
    </row>
    <row r="3" spans="1:15" ht="15.75" thickBot="1" x14ac:dyDescent="0.3">
      <c r="B3" s="275" t="s">
        <v>79</v>
      </c>
      <c r="C3" s="4" t="s">
        <v>67</v>
      </c>
    </row>
    <row r="4" spans="1:15" ht="15.75" thickBot="1" x14ac:dyDescent="0.3">
      <c r="A4" s="8" t="s">
        <v>59</v>
      </c>
      <c r="B4" s="22" t="s">
        <v>57</v>
      </c>
      <c r="C4" s="39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5" t="s">
        <v>37</v>
      </c>
      <c r="O4" s="8" t="s">
        <v>38</v>
      </c>
    </row>
    <row r="5" spans="1:15" x14ac:dyDescent="0.25">
      <c r="A5" s="37">
        <v>1</v>
      </c>
      <c r="B5" s="42" t="s">
        <v>39</v>
      </c>
      <c r="C5" s="40">
        <v>14632</v>
      </c>
      <c r="D5" s="31">
        <v>12201</v>
      </c>
      <c r="E5" s="31">
        <v>15514</v>
      </c>
      <c r="F5" s="31">
        <v>14550.415032679739</v>
      </c>
      <c r="G5" s="31">
        <v>17331.428571428572</v>
      </c>
      <c r="H5" s="31">
        <v>18712.372881355932</v>
      </c>
      <c r="I5" s="31">
        <v>16872.326674500589</v>
      </c>
      <c r="J5" s="31">
        <v>18754.290165209815</v>
      </c>
      <c r="K5" s="31">
        <v>17377.746050000002</v>
      </c>
      <c r="L5" s="31">
        <v>14070</v>
      </c>
      <c r="M5" s="31">
        <v>17095.528280208404</v>
      </c>
      <c r="N5" s="32">
        <v>18326.092432579109</v>
      </c>
      <c r="O5" s="213">
        <f>SUM(Tabla2[[#This Row],[Gener]:[Desembre]])</f>
        <v>195437.20008796218</v>
      </c>
    </row>
    <row r="6" spans="1:15" x14ac:dyDescent="0.25">
      <c r="A6" s="13">
        <v>2</v>
      </c>
      <c r="B6" s="43" t="s">
        <v>0</v>
      </c>
      <c r="C6" s="199">
        <v>12242</v>
      </c>
      <c r="D6" s="11">
        <v>10258</v>
      </c>
      <c r="E6" s="11">
        <v>11604</v>
      </c>
      <c r="F6" s="11">
        <v>11550</v>
      </c>
      <c r="G6" s="11">
        <v>12420</v>
      </c>
      <c r="H6" s="11">
        <v>10760</v>
      </c>
      <c r="I6" s="11">
        <v>13580</v>
      </c>
      <c r="J6" s="11">
        <v>13220</v>
      </c>
      <c r="K6" s="31">
        <v>12895</v>
      </c>
      <c r="L6" s="31">
        <v>9620</v>
      </c>
      <c r="M6" s="11">
        <v>11300</v>
      </c>
      <c r="N6" s="30">
        <v>11964.21052631579</v>
      </c>
      <c r="O6" s="214">
        <f>SUM(Tabla2[[#This Row],[Gener]:[Desembre]])</f>
        <v>141413.21052631579</v>
      </c>
    </row>
    <row r="7" spans="1:15" x14ac:dyDescent="0.25">
      <c r="A7" s="13">
        <v>3</v>
      </c>
      <c r="B7" s="43" t="s">
        <v>1</v>
      </c>
      <c r="C7" s="199">
        <v>43180</v>
      </c>
      <c r="D7" s="11">
        <v>33880</v>
      </c>
      <c r="E7" s="11">
        <v>38660</v>
      </c>
      <c r="F7" s="11">
        <v>37820</v>
      </c>
      <c r="G7" s="11">
        <v>40400</v>
      </c>
      <c r="H7" s="11">
        <v>40030</v>
      </c>
      <c r="I7" s="11">
        <v>43490</v>
      </c>
      <c r="J7" s="11">
        <v>44770</v>
      </c>
      <c r="K7" s="31">
        <v>43600</v>
      </c>
      <c r="L7" s="31">
        <v>42090</v>
      </c>
      <c r="M7" s="11">
        <v>38110</v>
      </c>
      <c r="N7" s="30">
        <v>48190</v>
      </c>
      <c r="O7" s="214">
        <f>SUM(Tabla2[[#This Row],[Gener]:[Desembre]])</f>
        <v>494220</v>
      </c>
    </row>
    <row r="8" spans="1:15" x14ac:dyDescent="0.25">
      <c r="A8" s="13">
        <v>4</v>
      </c>
      <c r="B8" s="43" t="s">
        <v>2</v>
      </c>
      <c r="C8" s="199">
        <v>1215</v>
      </c>
      <c r="D8" s="11">
        <v>832</v>
      </c>
      <c r="E8" s="11">
        <v>1308</v>
      </c>
      <c r="F8" s="11">
        <v>1088.3824305775524</v>
      </c>
      <c r="G8" s="11">
        <v>787.59213759213765</v>
      </c>
      <c r="H8" s="11">
        <v>1522.9101683684228</v>
      </c>
      <c r="I8" s="11">
        <v>1089.5572948514125</v>
      </c>
      <c r="J8" s="11">
        <v>1749.9474684991924</v>
      </c>
      <c r="K8" s="31">
        <v>1070.2434820000001</v>
      </c>
      <c r="L8" s="31">
        <v>1188.5067873303167</v>
      </c>
      <c r="M8" s="11">
        <v>1392.2933042933041</v>
      </c>
      <c r="N8" s="30">
        <v>1273.2521813173832</v>
      </c>
      <c r="O8" s="214">
        <f>SUM(Tabla2[[#This Row],[Gener]:[Desembre]])</f>
        <v>14517.685254829721</v>
      </c>
    </row>
    <row r="9" spans="1:15" x14ac:dyDescent="0.25">
      <c r="A9" s="13">
        <v>5</v>
      </c>
      <c r="B9" s="43" t="s">
        <v>3</v>
      </c>
      <c r="C9" s="199">
        <v>17040</v>
      </c>
      <c r="D9" s="11">
        <v>17940</v>
      </c>
      <c r="E9" s="11">
        <v>18720</v>
      </c>
      <c r="F9" s="11">
        <v>19880</v>
      </c>
      <c r="G9" s="11">
        <v>17370</v>
      </c>
      <c r="H9" s="11">
        <v>18320</v>
      </c>
      <c r="I9" s="11">
        <v>19560</v>
      </c>
      <c r="J9" s="11">
        <v>19160</v>
      </c>
      <c r="K9" s="31">
        <v>19802.5</v>
      </c>
      <c r="L9" s="31">
        <v>17780</v>
      </c>
      <c r="M9" s="11">
        <v>19870</v>
      </c>
      <c r="N9" s="30">
        <v>25550</v>
      </c>
      <c r="O9" s="214">
        <f>SUM(Tabla2[[#This Row],[Gener]:[Desembre]])</f>
        <v>230992.5</v>
      </c>
    </row>
    <row r="10" spans="1:15" x14ac:dyDescent="0.25">
      <c r="A10" s="13">
        <v>6</v>
      </c>
      <c r="B10" s="43" t="s">
        <v>4</v>
      </c>
      <c r="C10" s="199">
        <v>39767</v>
      </c>
      <c r="D10" s="11">
        <v>30303</v>
      </c>
      <c r="E10" s="11">
        <v>31159</v>
      </c>
      <c r="F10" s="11">
        <v>34022.00985788073</v>
      </c>
      <c r="G10" s="11">
        <v>35043.870154794713</v>
      </c>
      <c r="H10" s="11">
        <v>36025.472011956772</v>
      </c>
      <c r="I10" s="11">
        <v>27407.348237232058</v>
      </c>
      <c r="J10" s="11"/>
      <c r="K10" s="31">
        <v>11</v>
      </c>
      <c r="L10" s="31"/>
      <c r="M10" s="11">
        <v>110</v>
      </c>
      <c r="N10" s="30">
        <v>390</v>
      </c>
      <c r="O10" s="214">
        <f>SUM(Tabla2[[#This Row],[Gener]:[Desembre]])</f>
        <v>234238.70026186429</v>
      </c>
    </row>
    <row r="11" spans="1:15" x14ac:dyDescent="0.25">
      <c r="A11" s="13">
        <v>8</v>
      </c>
      <c r="B11" s="44" t="s">
        <v>7</v>
      </c>
      <c r="C11" s="199">
        <v>2063</v>
      </c>
      <c r="D11" s="11">
        <v>1446</v>
      </c>
      <c r="E11" s="11">
        <v>1788</v>
      </c>
      <c r="F11" s="11">
        <v>1775.2116988702355</v>
      </c>
      <c r="G11" s="11">
        <v>1875.1187551187554</v>
      </c>
      <c r="H11" s="11">
        <v>2468.0117993433932</v>
      </c>
      <c r="I11" s="11">
        <v>1944.6098134333431</v>
      </c>
      <c r="J11" s="11">
        <v>2887.5057437126402</v>
      </c>
      <c r="K11" s="31">
        <v>1703.0424479999999</v>
      </c>
      <c r="L11" s="31">
        <v>1925.7164404223226</v>
      </c>
      <c r="M11" s="11">
        <v>2418.8712668712669</v>
      </c>
      <c r="N11" s="30">
        <v>1791.988951280234</v>
      </c>
      <c r="O11" s="215">
        <f>SUM(Tabla2[[#This Row],[Gener]:[Desembre]])</f>
        <v>24087.076917052189</v>
      </c>
    </row>
    <row r="12" spans="1:15" x14ac:dyDescent="0.25">
      <c r="A12" s="13">
        <v>9</v>
      </c>
      <c r="B12" s="43" t="s">
        <v>40</v>
      </c>
      <c r="C12" s="19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214">
        <f>SUM(Tabla2[[#This Row],[Gener]:[Desembre]])</f>
        <v>0</v>
      </c>
    </row>
    <row r="13" spans="1:15" x14ac:dyDescent="0.25">
      <c r="A13" s="13">
        <v>10</v>
      </c>
      <c r="B13" s="42" t="s">
        <v>41</v>
      </c>
      <c r="C13" s="199">
        <v>34485</v>
      </c>
      <c r="D13" s="11">
        <v>29092</v>
      </c>
      <c r="E13" s="11">
        <v>28351</v>
      </c>
      <c r="F13" s="11">
        <v>30520.813675621765</v>
      </c>
      <c r="G13" s="11">
        <v>440</v>
      </c>
      <c r="H13" s="11"/>
      <c r="I13" s="11"/>
      <c r="J13" s="11"/>
      <c r="K13" s="31"/>
      <c r="L13" s="31"/>
      <c r="M13" s="11"/>
      <c r="N13" s="30"/>
      <c r="O13" s="213">
        <f>SUM(Tabla2[[#This Row],[Gener]:[Desembre]])</f>
        <v>122888.81367562176</v>
      </c>
    </row>
    <row r="14" spans="1:15" x14ac:dyDescent="0.25">
      <c r="A14" s="13">
        <v>11</v>
      </c>
      <c r="B14" s="43" t="s">
        <v>9</v>
      </c>
      <c r="C14" s="199">
        <v>106471</v>
      </c>
      <c r="D14" s="11">
        <v>87391</v>
      </c>
      <c r="E14" s="11">
        <v>99502</v>
      </c>
      <c r="F14" s="11">
        <v>92676</v>
      </c>
      <c r="G14" s="11">
        <v>92848</v>
      </c>
      <c r="H14" s="11">
        <v>93669.551066786022</v>
      </c>
      <c r="I14" s="11">
        <v>90860.259260430568</v>
      </c>
      <c r="J14" s="11">
        <v>95235.816920564437</v>
      </c>
      <c r="K14" s="31">
        <v>106901.413</v>
      </c>
      <c r="L14" s="31">
        <v>106966.38</v>
      </c>
      <c r="M14" s="11">
        <v>101144.51793411537</v>
      </c>
      <c r="N14" s="30">
        <v>129375.49710656657</v>
      </c>
      <c r="O14" s="214">
        <f>SUM(Tabla2[[#This Row],[Gener]:[Desembre]])</f>
        <v>1203041.4352884628</v>
      </c>
    </row>
    <row r="15" spans="1:15" x14ac:dyDescent="0.25">
      <c r="A15" s="13">
        <v>12</v>
      </c>
      <c r="B15" s="43" t="s">
        <v>10</v>
      </c>
      <c r="C15" s="199">
        <v>3741</v>
      </c>
      <c r="D15" s="11">
        <v>3248</v>
      </c>
      <c r="E15" s="11">
        <v>5061</v>
      </c>
      <c r="F15" s="11">
        <v>4014.834511026731</v>
      </c>
      <c r="G15" s="11">
        <v>4536.6666666666661</v>
      </c>
      <c r="H15" s="11">
        <v>5492.8205128205127</v>
      </c>
      <c r="I15" s="11">
        <v>3776.0188933873146</v>
      </c>
      <c r="J15" s="11">
        <v>5302.4746571258202</v>
      </c>
      <c r="K15" s="31">
        <v>3759.7705799999999</v>
      </c>
      <c r="L15" s="31">
        <v>3364.64</v>
      </c>
      <c r="M15" s="11">
        <v>4044.0013495276653</v>
      </c>
      <c r="N15" s="30">
        <v>4333.0769230769229</v>
      </c>
      <c r="O15" s="214">
        <f>SUM(Tabla2[[#This Row],[Gener]:[Desembre]])</f>
        <v>50674.304093631625</v>
      </c>
    </row>
    <row r="16" spans="1:15" x14ac:dyDescent="0.25">
      <c r="A16" s="13">
        <v>13</v>
      </c>
      <c r="B16" s="43" t="s">
        <v>42</v>
      </c>
      <c r="C16" s="199">
        <v>17620</v>
      </c>
      <c r="D16" s="11">
        <v>15560</v>
      </c>
      <c r="E16" s="11">
        <v>20100</v>
      </c>
      <c r="F16" s="11">
        <v>18345.454545454544</v>
      </c>
      <c r="G16" s="11">
        <v>19170</v>
      </c>
      <c r="H16" s="11">
        <v>17810</v>
      </c>
      <c r="I16" s="11">
        <v>16000</v>
      </c>
      <c r="J16" s="11">
        <v>14600</v>
      </c>
      <c r="K16" s="31">
        <v>19320</v>
      </c>
      <c r="L16" s="31">
        <v>20510</v>
      </c>
      <c r="M16" s="11">
        <v>19820</v>
      </c>
      <c r="N16" s="30">
        <v>22880</v>
      </c>
      <c r="O16" s="214">
        <f>SUM(Tabla2[[#This Row],[Gener]:[Desembre]])</f>
        <v>221735.45454545453</v>
      </c>
    </row>
    <row r="17" spans="1:15" x14ac:dyDescent="0.25">
      <c r="A17" s="13">
        <v>14</v>
      </c>
      <c r="B17" s="43" t="s">
        <v>11</v>
      </c>
      <c r="C17" s="199"/>
      <c r="D17" s="11"/>
      <c r="E17" s="11"/>
      <c r="F17" s="11"/>
      <c r="G17" s="11"/>
      <c r="H17" s="11"/>
      <c r="I17" s="11"/>
      <c r="J17" s="11"/>
      <c r="K17" s="31"/>
      <c r="L17" s="31"/>
      <c r="M17" s="11"/>
      <c r="N17" s="30"/>
      <c r="O17" s="214">
        <f>SUM(Tabla2[[#This Row],[Gener]:[Desembre]])</f>
        <v>0</v>
      </c>
    </row>
    <row r="18" spans="1:15" x14ac:dyDescent="0.25">
      <c r="A18" s="13">
        <v>15</v>
      </c>
      <c r="B18" s="43" t="s">
        <v>12</v>
      </c>
      <c r="C18" s="199">
        <v>12560</v>
      </c>
      <c r="D18" s="11">
        <v>12240</v>
      </c>
      <c r="E18" s="11">
        <v>14070</v>
      </c>
      <c r="F18" s="11">
        <v>13180</v>
      </c>
      <c r="G18" s="11">
        <v>13990</v>
      </c>
      <c r="H18" s="11">
        <v>12380</v>
      </c>
      <c r="I18" s="11">
        <v>15140</v>
      </c>
      <c r="J18" s="11">
        <v>14020</v>
      </c>
      <c r="K18" s="31">
        <v>13730</v>
      </c>
      <c r="L18" s="31">
        <v>12040</v>
      </c>
      <c r="M18" s="11">
        <v>13590</v>
      </c>
      <c r="N18" s="30">
        <v>18420</v>
      </c>
      <c r="O18" s="214">
        <f>SUM(Tabla2[[#This Row],[Gener]:[Desembre]])</f>
        <v>165360</v>
      </c>
    </row>
    <row r="19" spans="1:15" x14ac:dyDescent="0.25">
      <c r="A19" s="13">
        <v>16</v>
      </c>
      <c r="B19" s="43" t="s">
        <v>13</v>
      </c>
      <c r="C19" s="199"/>
      <c r="D19" s="11"/>
      <c r="E19" s="11"/>
      <c r="F19" s="11"/>
      <c r="G19" s="11"/>
      <c r="H19" s="11"/>
      <c r="I19" s="11"/>
      <c r="J19" s="11"/>
      <c r="K19" s="31"/>
      <c r="L19" s="31"/>
      <c r="M19" s="11"/>
      <c r="N19" s="30"/>
      <c r="O19" s="214">
        <f>SUM(Tabla2[[#This Row],[Gener]:[Desembre]])</f>
        <v>0</v>
      </c>
    </row>
    <row r="20" spans="1:15" x14ac:dyDescent="0.25">
      <c r="A20" s="13">
        <v>17</v>
      </c>
      <c r="B20" s="43" t="s">
        <v>14</v>
      </c>
      <c r="C20" s="199">
        <v>13629</v>
      </c>
      <c r="D20" s="11">
        <v>10718</v>
      </c>
      <c r="E20" s="11">
        <v>10933</v>
      </c>
      <c r="F20" s="11">
        <v>12713</v>
      </c>
      <c r="G20" s="11">
        <v>12547.414289885244</v>
      </c>
      <c r="H20" s="11">
        <v>11977.677203457937</v>
      </c>
      <c r="I20" s="11">
        <v>14559.856870719146</v>
      </c>
      <c r="J20" s="11">
        <v>12292.051433159424</v>
      </c>
      <c r="K20" s="31">
        <v>12445.753710000001</v>
      </c>
      <c r="L20" s="31">
        <v>12911.23</v>
      </c>
      <c r="M20" s="11">
        <v>13229.338928008345</v>
      </c>
      <c r="N20" s="30">
        <v>14859.7447835245</v>
      </c>
      <c r="O20" s="214">
        <f>SUM(Tabla2[[#This Row],[Gener]:[Desembre]])</f>
        <v>152816.06721875459</v>
      </c>
    </row>
    <row r="21" spans="1:15" x14ac:dyDescent="0.25">
      <c r="A21" s="13">
        <v>18</v>
      </c>
      <c r="B21" s="43" t="s">
        <v>15</v>
      </c>
      <c r="C21" s="199">
        <v>93799</v>
      </c>
      <c r="D21" s="11">
        <v>75085</v>
      </c>
      <c r="E21" s="11">
        <v>83394</v>
      </c>
      <c r="F21" s="11">
        <v>82251.23453493054</v>
      </c>
      <c r="G21" s="11">
        <v>82521.105205895903</v>
      </c>
      <c r="H21" s="11">
        <v>80067.750615924961</v>
      </c>
      <c r="I21" s="11">
        <v>85281.032129210071</v>
      </c>
      <c r="J21" s="11">
        <v>79378.113576584088</v>
      </c>
      <c r="K21" s="31">
        <v>73999.973429999998</v>
      </c>
      <c r="L21" s="31">
        <v>80767.19</v>
      </c>
      <c r="M21" s="11">
        <v>82326.554060397</v>
      </c>
      <c r="N21" s="30">
        <v>101195.25911258886</v>
      </c>
      <c r="O21" s="214">
        <f>SUM(Tabla2[[#This Row],[Gener]:[Desembre]])</f>
        <v>1000066.2126655313</v>
      </c>
    </row>
    <row r="22" spans="1:15" x14ac:dyDescent="0.25">
      <c r="A22" s="13">
        <v>19</v>
      </c>
      <c r="B22" s="43" t="s">
        <v>16</v>
      </c>
      <c r="C22" s="199">
        <v>15310</v>
      </c>
      <c r="D22" s="11">
        <v>10560</v>
      </c>
      <c r="E22" s="11">
        <v>13180</v>
      </c>
      <c r="F22" s="11">
        <v>11500</v>
      </c>
      <c r="G22" s="11">
        <v>13590</v>
      </c>
      <c r="H22" s="11">
        <v>11860</v>
      </c>
      <c r="I22" s="11">
        <v>13160</v>
      </c>
      <c r="J22" s="11">
        <v>12980</v>
      </c>
      <c r="K22" s="31">
        <v>20217.5</v>
      </c>
      <c r="L22" s="31">
        <v>16920</v>
      </c>
      <c r="M22" s="11">
        <v>18820</v>
      </c>
      <c r="N22" s="30">
        <v>21260</v>
      </c>
      <c r="O22" s="214">
        <f>SUM(Tabla2[[#This Row],[Gener]:[Desembre]])</f>
        <v>179357.5</v>
      </c>
    </row>
    <row r="23" spans="1:15" x14ac:dyDescent="0.25">
      <c r="A23" s="13">
        <v>20</v>
      </c>
      <c r="B23" s="43" t="s">
        <v>17</v>
      </c>
      <c r="C23" s="199"/>
      <c r="D23" s="11"/>
      <c r="E23" s="11"/>
      <c r="F23" s="11"/>
      <c r="G23" s="11"/>
      <c r="H23" s="11"/>
      <c r="I23" s="11"/>
      <c r="J23" s="11"/>
      <c r="K23" s="31"/>
      <c r="L23" s="31"/>
      <c r="M23" s="11"/>
      <c r="N23" s="30"/>
      <c r="O23" s="214">
        <f>SUM(Tabla2[[#This Row],[Gener]:[Desembre]])</f>
        <v>0</v>
      </c>
    </row>
    <row r="24" spans="1:15" x14ac:dyDescent="0.25">
      <c r="A24" s="13">
        <v>21</v>
      </c>
      <c r="B24" s="43" t="s">
        <v>18</v>
      </c>
      <c r="C24" s="199">
        <v>991</v>
      </c>
      <c r="D24" s="11">
        <v>665</v>
      </c>
      <c r="E24" s="11">
        <v>1076</v>
      </c>
      <c r="F24" s="11">
        <v>966.05743849646296</v>
      </c>
      <c r="G24" s="11">
        <v>1194.3161343161344</v>
      </c>
      <c r="H24" s="11">
        <v>1345.2334342339086</v>
      </c>
      <c r="I24" s="11">
        <v>971.74323644911885</v>
      </c>
      <c r="J24" s="11">
        <v>1630.1605781605781</v>
      </c>
      <c r="K24" s="31">
        <v>906.08920490000003</v>
      </c>
      <c r="L24" s="31">
        <v>1041.134238310709</v>
      </c>
      <c r="M24" s="11">
        <v>1215.097647097647</v>
      </c>
      <c r="N24" s="30">
        <v>963.2213663964194</v>
      </c>
      <c r="O24" s="214">
        <f>SUM(Tabla2[[#This Row],[Gener]:[Desembre]])</f>
        <v>12965.05327836098</v>
      </c>
    </row>
    <row r="25" spans="1:15" x14ac:dyDescent="0.25">
      <c r="A25" s="13">
        <v>22</v>
      </c>
      <c r="B25" s="43" t="s">
        <v>19</v>
      </c>
      <c r="C25" s="199">
        <v>28470</v>
      </c>
      <c r="D25" s="11">
        <v>21875</v>
      </c>
      <c r="E25" s="11">
        <v>28502</v>
      </c>
      <c r="F25" s="11">
        <v>24597.173757467976</v>
      </c>
      <c r="G25" s="11">
        <v>24227.130821275474</v>
      </c>
      <c r="H25" s="11">
        <v>21984.884183947619</v>
      </c>
      <c r="I25" s="11">
        <v>27461.890457177218</v>
      </c>
      <c r="J25" s="11">
        <v>26125.322838763012</v>
      </c>
      <c r="K25" s="31">
        <v>26579.842860000001</v>
      </c>
      <c r="L25" s="31">
        <v>25825</v>
      </c>
      <c r="M25" s="11">
        <v>22196.546030907542</v>
      </c>
      <c r="N25" s="30">
        <v>30178.892622464384</v>
      </c>
      <c r="O25" s="214">
        <f>SUM(Tabla2[[#This Row],[Gener]:[Desembre]])</f>
        <v>308023.68357200321</v>
      </c>
    </row>
    <row r="26" spans="1:15" x14ac:dyDescent="0.25">
      <c r="A26" s="13">
        <v>23</v>
      </c>
      <c r="B26" s="43" t="s">
        <v>43</v>
      </c>
      <c r="C26" s="199">
        <v>16830</v>
      </c>
      <c r="D26" s="11">
        <v>13480</v>
      </c>
      <c r="E26" s="11">
        <v>16800</v>
      </c>
      <c r="F26" s="11">
        <v>15320</v>
      </c>
      <c r="G26" s="11">
        <v>16990</v>
      </c>
      <c r="H26" s="11">
        <v>15170</v>
      </c>
      <c r="I26" s="11">
        <v>15720</v>
      </c>
      <c r="J26" s="11">
        <v>16570</v>
      </c>
      <c r="K26" s="31">
        <v>15450</v>
      </c>
      <c r="L26" s="31">
        <v>13710</v>
      </c>
      <c r="M26" s="11">
        <v>16270</v>
      </c>
      <c r="N26" s="30">
        <v>16157.333333333332</v>
      </c>
      <c r="O26" s="214">
        <f>SUM(Tabla2[[#This Row],[Gener]:[Desembre]])</f>
        <v>188467.33333333334</v>
      </c>
    </row>
    <row r="27" spans="1:15" x14ac:dyDescent="0.25">
      <c r="A27" s="13">
        <v>24</v>
      </c>
      <c r="B27" s="43" t="s">
        <v>44</v>
      </c>
      <c r="C27" s="204">
        <v>425</v>
      </c>
      <c r="D27" s="155">
        <v>336</v>
      </c>
      <c r="E27" s="155">
        <v>988</v>
      </c>
      <c r="F27" s="155">
        <v>314.96078829309749</v>
      </c>
      <c r="G27" s="155">
        <v>386.3735930735931</v>
      </c>
      <c r="H27" s="155">
        <v>608.05542414333809</v>
      </c>
      <c r="I27" s="205">
        <v>376.94349631849633</v>
      </c>
      <c r="J27" s="155">
        <v>449.55402711323768</v>
      </c>
      <c r="K27" s="31">
        <v>509.53574800000001</v>
      </c>
      <c r="L27" s="31">
        <v>724.26935383457123</v>
      </c>
      <c r="M27" s="11">
        <v>385.32491818606826</v>
      </c>
      <c r="N27" s="30">
        <v>512.74727418444115</v>
      </c>
      <c r="O27" s="214">
        <f>SUM(Tabla2[[#This Row],[Gener]:[Desembre]])</f>
        <v>6016.7646231468434</v>
      </c>
    </row>
    <row r="28" spans="1:15" x14ac:dyDescent="0.25">
      <c r="A28" s="13">
        <v>25</v>
      </c>
      <c r="B28" s="43" t="s">
        <v>20</v>
      </c>
      <c r="C28" s="199">
        <v>32576</v>
      </c>
      <c r="D28" s="263">
        <v>31359</v>
      </c>
      <c r="E28" s="263">
        <v>38296</v>
      </c>
      <c r="F28" s="263">
        <v>30547.971084610006</v>
      </c>
      <c r="G28" s="263">
        <v>38588.860190032741</v>
      </c>
      <c r="H28" s="263">
        <v>34228.050830762702</v>
      </c>
      <c r="I28" s="263">
        <v>30846.625796207074</v>
      </c>
      <c r="J28" s="263">
        <v>28704.213721953874</v>
      </c>
      <c r="K28" s="264">
        <v>32343.22971</v>
      </c>
      <c r="L28" s="264">
        <v>36265.019999999997</v>
      </c>
      <c r="M28" s="263">
        <v>34950.494999624032</v>
      </c>
      <c r="N28" s="265">
        <v>44495</v>
      </c>
      <c r="O28" s="214">
        <f>SUM(Tabla2[[#This Row],[Gener]:[Desembre]])</f>
        <v>413200.46633319044</v>
      </c>
    </row>
    <row r="29" spans="1:15" x14ac:dyDescent="0.25">
      <c r="A29" s="13">
        <v>26</v>
      </c>
      <c r="B29" s="43" t="s">
        <v>45</v>
      </c>
      <c r="C29" s="199"/>
      <c r="D29" s="11"/>
      <c r="E29" s="11"/>
      <c r="F29" s="11"/>
      <c r="G29" s="11"/>
      <c r="H29" s="11"/>
      <c r="I29" s="11"/>
      <c r="J29" s="11"/>
      <c r="K29" s="31"/>
      <c r="L29" s="31"/>
      <c r="M29" s="11"/>
      <c r="N29" s="30"/>
      <c r="O29" s="214">
        <f>SUM(Tabla2[[#This Row],[Gener]:[Desembre]])</f>
        <v>0</v>
      </c>
    </row>
    <row r="30" spans="1:15" x14ac:dyDescent="0.25">
      <c r="A30" s="13">
        <v>27</v>
      </c>
      <c r="B30" s="43" t="s">
        <v>46</v>
      </c>
      <c r="C30" s="204"/>
      <c r="D30" s="155"/>
      <c r="E30" s="155"/>
      <c r="F30" s="155"/>
      <c r="G30" s="11"/>
      <c r="H30" s="11"/>
      <c r="I30" s="11"/>
      <c r="J30" s="11"/>
      <c r="K30" s="31"/>
      <c r="L30" s="31"/>
      <c r="M30" s="11"/>
      <c r="N30" s="30"/>
      <c r="O30" s="214">
        <f>SUM(Tabla2[[#This Row],[Gener]:[Desembre]])</f>
        <v>0</v>
      </c>
    </row>
    <row r="31" spans="1:15" x14ac:dyDescent="0.25">
      <c r="A31" s="13">
        <v>28</v>
      </c>
      <c r="B31" s="43" t="s">
        <v>47</v>
      </c>
      <c r="C31" s="199">
        <v>11903</v>
      </c>
      <c r="D31" s="11">
        <v>10769</v>
      </c>
      <c r="E31" s="11">
        <v>11490</v>
      </c>
      <c r="F31" s="11">
        <v>11378.615523366348</v>
      </c>
      <c r="G31" s="11">
        <v>11347.274747454569</v>
      </c>
      <c r="H31" s="11">
        <v>12059.705018781904</v>
      </c>
      <c r="I31" s="11">
        <v>16096.239239014825</v>
      </c>
      <c r="J31" s="11">
        <v>12759.951570397003</v>
      </c>
      <c r="K31" s="31">
        <v>12300.528179999999</v>
      </c>
      <c r="L31" s="31">
        <v>13035.42</v>
      </c>
      <c r="M31" s="11">
        <v>12790.635373623863</v>
      </c>
      <c r="N31" s="30">
        <v>14457</v>
      </c>
      <c r="O31" s="214">
        <f>SUM(Tabla2[[#This Row],[Gener]:[Desembre]])</f>
        <v>150387.3696526385</v>
      </c>
    </row>
    <row r="32" spans="1:15" x14ac:dyDescent="0.25">
      <c r="A32" s="13">
        <v>29</v>
      </c>
      <c r="B32" s="43" t="s">
        <v>48</v>
      </c>
      <c r="C32" s="199">
        <v>250</v>
      </c>
      <c r="D32" s="11">
        <v>227</v>
      </c>
      <c r="E32" s="11">
        <v>271</v>
      </c>
      <c r="F32" s="11">
        <v>287.73344947735194</v>
      </c>
      <c r="G32" s="11">
        <v>335.65339823876411</v>
      </c>
      <c r="H32" s="11">
        <v>185.13492063492063</v>
      </c>
      <c r="I32" s="11">
        <v>235.62811680458739</v>
      </c>
      <c r="J32" s="11">
        <v>289.37471537471538</v>
      </c>
      <c r="K32" s="31">
        <v>220.62486530000001</v>
      </c>
      <c r="L32" s="31">
        <v>244.64</v>
      </c>
      <c r="M32" s="11">
        <v>270.91726891726893</v>
      </c>
      <c r="N32" s="30">
        <v>247.79329340633379</v>
      </c>
      <c r="O32" s="214">
        <f>SUM(Tabla2[[#This Row],[Gener]:[Desembre]])</f>
        <v>3065.5000281539424</v>
      </c>
    </row>
    <row r="33" spans="1:15" x14ac:dyDescent="0.25">
      <c r="A33" s="13">
        <v>30</v>
      </c>
      <c r="B33" s="43" t="s">
        <v>50</v>
      </c>
      <c r="C33" s="199"/>
      <c r="D33" s="11"/>
      <c r="E33" s="11"/>
      <c r="F33" s="11"/>
      <c r="G33" s="11"/>
      <c r="H33" s="11"/>
      <c r="I33" s="11"/>
      <c r="J33" s="11"/>
      <c r="K33" s="31"/>
      <c r="L33" s="31"/>
      <c r="M33" s="11"/>
      <c r="N33" s="30"/>
      <c r="O33" s="214">
        <f>SUM(Tabla2[[#This Row],[Gener]:[Desembre]])</f>
        <v>0</v>
      </c>
    </row>
    <row r="34" spans="1:15" x14ac:dyDescent="0.25">
      <c r="A34" s="13">
        <v>31</v>
      </c>
      <c r="B34" s="43" t="s">
        <v>51</v>
      </c>
      <c r="C34" s="199">
        <v>2433</v>
      </c>
      <c r="D34" s="11">
        <v>1815</v>
      </c>
      <c r="E34" s="11">
        <v>1763</v>
      </c>
      <c r="F34" s="11">
        <v>1511.6188747731396</v>
      </c>
      <c r="G34" s="11">
        <v>3526.2160651836848</v>
      </c>
      <c r="H34" s="11">
        <v>1980.0622195997935</v>
      </c>
      <c r="I34" s="11">
        <v>2340.7407629004724</v>
      </c>
      <c r="J34" s="11">
        <v>2250.0767855583417</v>
      </c>
      <c r="K34" s="31">
        <v>1785.305975</v>
      </c>
      <c r="L34" s="31">
        <v>1178.7</v>
      </c>
      <c r="M34" s="11">
        <v>2455.2909534824662</v>
      </c>
      <c r="N34" s="30">
        <v>2047.6645641431753</v>
      </c>
      <c r="O34" s="214">
        <f>SUM(Tabla2[[#This Row],[Gener]:[Desembre]])</f>
        <v>25086.676200641072</v>
      </c>
    </row>
    <row r="35" spans="1:15" x14ac:dyDescent="0.25">
      <c r="A35" s="13">
        <v>32</v>
      </c>
      <c r="B35" s="43" t="s">
        <v>52</v>
      </c>
      <c r="C35" s="199">
        <v>19239</v>
      </c>
      <c r="D35" s="11">
        <v>17852</v>
      </c>
      <c r="E35" s="11">
        <v>19623</v>
      </c>
      <c r="F35" s="11">
        <v>19549.362353408862</v>
      </c>
      <c r="G35" s="11">
        <v>21358.518056458517</v>
      </c>
      <c r="H35" s="11">
        <v>19316.558581073237</v>
      </c>
      <c r="I35" s="11">
        <v>24024.414246490989</v>
      </c>
      <c r="J35" s="11">
        <v>21551.371696033762</v>
      </c>
      <c r="K35" s="31">
        <v>22267</v>
      </c>
      <c r="L35" s="31">
        <v>16872.991655275633</v>
      </c>
      <c r="M35" s="11">
        <v>20948.644974300256</v>
      </c>
      <c r="N35" s="30">
        <v>23303</v>
      </c>
      <c r="O35" s="214">
        <f>SUM(Tabla2[[#This Row],[Gener]:[Desembre]])</f>
        <v>245905.86156304125</v>
      </c>
    </row>
    <row r="36" spans="1:15" x14ac:dyDescent="0.25">
      <c r="A36" s="13">
        <v>33</v>
      </c>
      <c r="B36" s="43" t="s">
        <v>21</v>
      </c>
      <c r="C36" s="199"/>
      <c r="D36" s="11"/>
      <c r="E36" s="11"/>
      <c r="F36" s="11"/>
      <c r="G36" s="11"/>
      <c r="H36" s="11"/>
      <c r="I36" s="11"/>
      <c r="J36" s="11"/>
      <c r="K36" s="31"/>
      <c r="L36" s="31"/>
      <c r="M36" s="11"/>
      <c r="N36" s="30"/>
      <c r="O36" s="214">
        <f>SUM(Tabla2[[#This Row],[Gener]:[Desembre]])</f>
        <v>0</v>
      </c>
    </row>
    <row r="37" spans="1:15" x14ac:dyDescent="0.25">
      <c r="A37" s="13">
        <v>34</v>
      </c>
      <c r="B37" s="43" t="s">
        <v>22</v>
      </c>
      <c r="C37" s="199">
        <v>4943</v>
      </c>
      <c r="D37" s="11">
        <v>4238</v>
      </c>
      <c r="E37" s="11">
        <v>5726</v>
      </c>
      <c r="F37" s="11">
        <v>6164.5780307395898</v>
      </c>
      <c r="G37" s="11">
        <v>5985.7884399661434</v>
      </c>
      <c r="H37" s="11">
        <v>5196.9157490451089</v>
      </c>
      <c r="I37" s="11">
        <v>5940.6569785802376</v>
      </c>
      <c r="J37" s="11">
        <v>6015.0350288817617</v>
      </c>
      <c r="K37" s="31">
        <v>4905.8044570000002</v>
      </c>
      <c r="L37" s="31">
        <v>4743.47</v>
      </c>
      <c r="M37" s="11">
        <v>5536.9830051767285</v>
      </c>
      <c r="N37" s="30">
        <v>5349.4331205121753</v>
      </c>
      <c r="O37" s="214">
        <f>SUM(Tabla2[[#This Row],[Gener]:[Desembre]])</f>
        <v>64745.664809901748</v>
      </c>
    </row>
    <row r="38" spans="1:15" x14ac:dyDescent="0.25">
      <c r="A38" s="13">
        <v>35</v>
      </c>
      <c r="B38" s="43" t="s">
        <v>23</v>
      </c>
      <c r="C38" s="199">
        <v>7151</v>
      </c>
      <c r="D38" s="11">
        <v>4171</v>
      </c>
      <c r="E38" s="11">
        <v>6817</v>
      </c>
      <c r="F38" s="11">
        <v>4689.7666238881029</v>
      </c>
      <c r="G38" s="11">
        <v>6156.3967132836688</v>
      </c>
      <c r="H38" s="11">
        <v>7172.1591011521132</v>
      </c>
      <c r="I38" s="11">
        <v>7682.8109245011683</v>
      </c>
      <c r="J38" s="11">
        <v>6321.0050576614522</v>
      </c>
      <c r="K38" s="31">
        <v>5727.3213379999997</v>
      </c>
      <c r="L38" s="31">
        <v>6376.6556539074199</v>
      </c>
      <c r="M38" s="11">
        <v>5509.4808439081899</v>
      </c>
      <c r="N38" s="30">
        <v>7735.9756712480794</v>
      </c>
      <c r="O38" s="214">
        <f>SUM(Tabla2[[#This Row],[Gener]:[Desembre]])</f>
        <v>75510.571927550191</v>
      </c>
    </row>
    <row r="39" spans="1:15" x14ac:dyDescent="0.25">
      <c r="A39" s="13">
        <v>36</v>
      </c>
      <c r="B39" s="43" t="s">
        <v>24</v>
      </c>
      <c r="C39" s="199">
        <v>1419</v>
      </c>
      <c r="D39" s="11">
        <v>1282</v>
      </c>
      <c r="E39" s="11">
        <v>1699</v>
      </c>
      <c r="F39" s="11">
        <v>1425.1654889732695</v>
      </c>
      <c r="G39" s="11">
        <v>2283.3333333333335</v>
      </c>
      <c r="H39" s="11">
        <v>2971.0256410256411</v>
      </c>
      <c r="I39" s="11">
        <v>1423.9811066126858</v>
      </c>
      <c r="J39" s="11">
        <v>2025.1997614788313</v>
      </c>
      <c r="K39" s="31">
        <v>1300.2294199999999</v>
      </c>
      <c r="L39" s="31">
        <v>1195.3627267041902</v>
      </c>
      <c r="M39" s="11">
        <v>1415.9986504723347</v>
      </c>
      <c r="N39" s="30">
        <v>1726.9230769230767</v>
      </c>
      <c r="O39" s="214">
        <f>SUM(Tabla2[[#This Row],[Gener]:[Desembre]])</f>
        <v>20167.219205523361</v>
      </c>
    </row>
    <row r="40" spans="1:15" x14ac:dyDescent="0.25">
      <c r="A40" s="13">
        <v>37</v>
      </c>
      <c r="B40" s="43" t="s">
        <v>25</v>
      </c>
      <c r="C40" s="199">
        <v>10554</v>
      </c>
      <c r="D40" s="11">
        <v>8142</v>
      </c>
      <c r="E40" s="11">
        <v>11243</v>
      </c>
      <c r="F40" s="11">
        <v>9165.7883869765046</v>
      </c>
      <c r="G40" s="11">
        <v>11316.751870006139</v>
      </c>
      <c r="H40" s="11">
        <v>10530.928966940348</v>
      </c>
      <c r="I40" s="11">
        <v>14016.54910583944</v>
      </c>
      <c r="J40" s="11">
        <v>11711.991962725731</v>
      </c>
      <c r="K40" s="31">
        <v>12519.595230000001</v>
      </c>
      <c r="L40" s="31">
        <v>11411.474160658165</v>
      </c>
      <c r="M40" s="11">
        <v>9524.5065127738526</v>
      </c>
      <c r="N40" s="30">
        <v>13808.235389010157</v>
      </c>
      <c r="O40" s="214">
        <f>SUM(Tabla2[[#This Row],[Gener]:[Desembre]])</f>
        <v>133944.82158493035</v>
      </c>
    </row>
    <row r="41" spans="1:15" x14ac:dyDescent="0.25">
      <c r="A41" s="13">
        <v>38</v>
      </c>
      <c r="B41" s="43" t="s">
        <v>5</v>
      </c>
      <c r="C41" s="199">
        <v>2799</v>
      </c>
      <c r="D41" s="11">
        <v>1709</v>
      </c>
      <c r="E41" s="11">
        <v>2070</v>
      </c>
      <c r="F41" s="11">
        <v>1545.6315789473683</v>
      </c>
      <c r="G41" s="11">
        <v>1593.1214392803597</v>
      </c>
      <c r="H41" s="11">
        <v>1913.2261753259927</v>
      </c>
      <c r="I41" s="11">
        <v>2384.7597254004577</v>
      </c>
      <c r="J41" s="11">
        <v>2512.3744676376255</v>
      </c>
      <c r="K41" s="31">
        <v>2148.8278749999999</v>
      </c>
      <c r="L41" s="31">
        <v>1643.6689347633876</v>
      </c>
      <c r="M41" s="11">
        <v>1987.7513080768649</v>
      </c>
      <c r="N41" s="30">
        <v>1916.1736203253233</v>
      </c>
      <c r="O41" s="214">
        <f>SUM(Tabla2[[#This Row],[Gener]:[Desembre]])</f>
        <v>24223.535124757382</v>
      </c>
    </row>
    <row r="42" spans="1:15" x14ac:dyDescent="0.25">
      <c r="A42" s="13">
        <v>39</v>
      </c>
      <c r="B42" s="43" t="s">
        <v>6</v>
      </c>
      <c r="C42" s="204">
        <v>1671</v>
      </c>
      <c r="D42" s="155">
        <v>1123</v>
      </c>
      <c r="E42" s="155">
        <v>1114</v>
      </c>
      <c r="F42" s="155">
        <v>1178.7278981768145</v>
      </c>
      <c r="G42" s="155">
        <v>1446.7178607855637</v>
      </c>
      <c r="H42" s="155">
        <v>1036.6426107874677</v>
      </c>
      <c r="I42" s="205">
        <v>1293.3760549913466</v>
      </c>
      <c r="J42" s="155">
        <v>1034.6440138808559</v>
      </c>
      <c r="K42" s="31">
        <v>1393.4486199999999</v>
      </c>
      <c r="L42" s="31">
        <v>1863</v>
      </c>
      <c r="M42" s="11">
        <v>1173</v>
      </c>
      <c r="N42" s="30">
        <v>924</v>
      </c>
      <c r="O42" s="214">
        <f>SUM(Tabla2[[#This Row],[Gener]:[Desembre]])</f>
        <v>15251.557058622047</v>
      </c>
    </row>
    <row r="43" spans="1:15" x14ac:dyDescent="0.25">
      <c r="A43" s="13">
        <v>40</v>
      </c>
      <c r="B43" s="43" t="s">
        <v>8</v>
      </c>
      <c r="C43" s="199">
        <v>150</v>
      </c>
      <c r="D43" s="11">
        <v>303</v>
      </c>
      <c r="E43" s="11">
        <v>425</v>
      </c>
      <c r="F43" s="11">
        <v>258.5</v>
      </c>
      <c r="G43" s="11">
        <v>172.17391304347825</v>
      </c>
      <c r="H43" s="11">
        <v>364.85088253195374</v>
      </c>
      <c r="I43" s="11">
        <v>152.63157894736844</v>
      </c>
      <c r="J43" s="11">
        <v>167.85714285714283</v>
      </c>
      <c r="K43" s="31">
        <v>304.224537</v>
      </c>
      <c r="L43" s="31">
        <v>366.61538461538464</v>
      </c>
      <c r="M43" s="11">
        <v>493.08074534161483</v>
      </c>
      <c r="N43" s="30">
        <v>287.25563909774439</v>
      </c>
      <c r="O43" s="214">
        <f>SUM(Tabla2[[#This Row],[Gener]:[Desembre]])</f>
        <v>3445.1898234346872</v>
      </c>
    </row>
    <row r="44" spans="1:15" ht="15.75" thickBot="1" x14ac:dyDescent="0.3">
      <c r="A44" s="86">
        <v>41</v>
      </c>
      <c r="B44" s="44" t="s">
        <v>49</v>
      </c>
      <c r="C44" s="40">
        <v>0</v>
      </c>
      <c r="D44" s="31">
        <v>0</v>
      </c>
      <c r="E44" s="31"/>
      <c r="F44" s="21">
        <v>0</v>
      </c>
      <c r="G44" s="21"/>
      <c r="H44" s="21"/>
      <c r="I44" s="21"/>
      <c r="J44" s="31">
        <v>0</v>
      </c>
      <c r="K44" s="31">
        <v>0</v>
      </c>
      <c r="L44" s="31">
        <v>0</v>
      </c>
      <c r="M44" s="21"/>
      <c r="N44" s="33"/>
      <c r="O44" s="215">
        <f>SUM(Tabla2[[#This Row],[Gener]:[Desembre]])</f>
        <v>0</v>
      </c>
    </row>
    <row r="45" spans="1:15" s="4" customFormat="1" ht="15.75" thickBot="1" x14ac:dyDescent="0.3">
      <c r="A45" s="87"/>
      <c r="B45" s="22" t="s">
        <v>71</v>
      </c>
      <c r="C45" s="39">
        <f>SUBTOTAL(109,C5:C44)</f>
        <v>569558</v>
      </c>
      <c r="D45" s="39">
        <f t="shared" ref="D45:N45" si="0">SUBTOTAL(109,D5:D44)</f>
        <v>470100</v>
      </c>
      <c r="E45" s="39">
        <f t="shared" si="0"/>
        <v>541247</v>
      </c>
      <c r="F45" s="39">
        <f t="shared" si="0"/>
        <v>514789.00756463682</v>
      </c>
      <c r="G45" s="39">
        <f t="shared" si="0"/>
        <v>511779.82235711406</v>
      </c>
      <c r="H45" s="39">
        <f t="shared" si="0"/>
        <v>497159.99999999988</v>
      </c>
      <c r="I45" s="39">
        <f t="shared" si="0"/>
        <v>513689.99999999988</v>
      </c>
      <c r="J45" s="39">
        <f t="shared" si="0"/>
        <v>474468.33333333337</v>
      </c>
      <c r="K45" s="39">
        <f t="shared" si="0"/>
        <v>487495.55072020006</v>
      </c>
      <c r="L45" s="39">
        <f t="shared" si="0"/>
        <v>476651.08533582208</v>
      </c>
      <c r="M45" s="39">
        <f t="shared" si="0"/>
        <v>480394.85835531005</v>
      </c>
      <c r="N45" s="39">
        <f t="shared" si="0"/>
        <v>583919.77098829392</v>
      </c>
      <c r="O45" s="8">
        <f>SUBTOTAL(109,O5:O44)</f>
        <v>6121253.4286547098</v>
      </c>
    </row>
    <row r="46" spans="1:15" ht="15.75" thickBot="1" x14ac:dyDescent="0.3">
      <c r="A46" s="11"/>
      <c r="B46" s="45" t="s">
        <v>69</v>
      </c>
      <c r="C46" s="41">
        <v>577979.99999999988</v>
      </c>
      <c r="D46" s="34">
        <v>521609.99</v>
      </c>
      <c r="E46" s="34">
        <v>552550.00000000012</v>
      </c>
      <c r="F46" s="34">
        <v>522102</v>
      </c>
      <c r="G46" s="34">
        <v>526460.98</v>
      </c>
      <c r="H46" s="34">
        <v>567729.97000000009</v>
      </c>
      <c r="I46" s="34">
        <v>573418.98</v>
      </c>
      <c r="J46" s="34">
        <v>505190.01999999996</v>
      </c>
      <c r="K46" s="34">
        <v>540496.6399999999</v>
      </c>
      <c r="L46" s="34">
        <v>532923.98999999987</v>
      </c>
      <c r="M46" s="34">
        <v>541879.51000000013</v>
      </c>
      <c r="N46" s="36">
        <v>601263</v>
      </c>
      <c r="O46" s="38">
        <f>SUM(Tabla2[[#This Row],[Gener]:[Desembre]])</f>
        <v>6563605.0799999991</v>
      </c>
    </row>
    <row r="47" spans="1:15" x14ac:dyDescent="0.25">
      <c r="A47" s="21"/>
      <c r="B47" s="78" t="s">
        <v>58</v>
      </c>
      <c r="C47" s="80">
        <f>(C45/C46)-1</f>
        <v>-1.4571438458077957E-2</v>
      </c>
      <c r="D47" s="80">
        <f>(D45/D46)-1</f>
        <v>-9.8751923827225752E-2</v>
      </c>
      <c r="E47" s="80">
        <f t="shared" ref="E47:O47" si="1">(E45/E46)-1</f>
        <v>-2.0456067324224225E-2</v>
      </c>
      <c r="F47" s="80">
        <f t="shared" si="1"/>
        <v>-1.4006827086207596E-2</v>
      </c>
      <c r="G47" s="80">
        <f t="shared" si="1"/>
        <v>-2.7886506693973634E-2</v>
      </c>
      <c r="H47" s="80">
        <f t="shared" si="1"/>
        <v>-0.12430199871252212</v>
      </c>
      <c r="I47" s="80">
        <f t="shared" si="1"/>
        <v>-0.10416289324779604</v>
      </c>
      <c r="J47" s="80">
        <f t="shared" si="1"/>
        <v>-6.0812140878528376E-2</v>
      </c>
      <c r="K47" s="80">
        <f t="shared" si="1"/>
        <v>-9.8059979206901016E-2</v>
      </c>
      <c r="L47" s="80">
        <f t="shared" si="1"/>
        <v>-0.10559274065364899</v>
      </c>
      <c r="M47" s="80">
        <f t="shared" si="1"/>
        <v>-0.11346554078911397</v>
      </c>
      <c r="N47" s="80">
        <f t="shared" si="1"/>
        <v>-2.8844663669153281E-2</v>
      </c>
      <c r="O47" s="80">
        <f t="shared" si="1"/>
        <v>-6.7394617127892409E-2</v>
      </c>
    </row>
    <row r="48" spans="1:15" x14ac:dyDescent="0.2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50" spans="5:8" x14ac:dyDescent="0.25">
      <c r="E50" s="79"/>
      <c r="H50" s="81"/>
    </row>
  </sheetData>
  <sheetProtection sheet="1" objects="1" scenarios="1"/>
  <printOptions horizontalCentered="1"/>
  <pageMargins left="0.19685039370078741" right="0.11811023622047245" top="0.39370078740157483" bottom="0.43307086614173229" header="0.19685039370078741" footer="0.31496062992125984"/>
  <pageSetup paperSize="9" scale="60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0"/>
  <sheetViews>
    <sheetView showZeros="0" zoomScaleNormal="100" workbookViewId="0">
      <selection activeCell="Q61" sqref="Q61"/>
    </sheetView>
  </sheetViews>
  <sheetFormatPr baseColWidth="10" defaultColWidth="11.42578125" defaultRowHeight="15" x14ac:dyDescent="0.25"/>
  <cols>
    <col min="1" max="1" width="5.7109375" style="3" customWidth="1"/>
    <col min="2" max="2" width="26.140625" style="3" bestFit="1" customWidth="1"/>
    <col min="3" max="6" width="11.42578125" style="2"/>
    <col min="7" max="10" width="11.42578125" style="2" customWidth="1"/>
    <col min="11" max="11" width="11.85546875" style="2" customWidth="1"/>
    <col min="12" max="12" width="11.42578125" style="2" customWidth="1"/>
    <col min="13" max="13" width="12.5703125" style="2" customWidth="1"/>
    <col min="14" max="14" width="12.28515625" style="2" customWidth="1"/>
    <col min="15" max="15" width="11.42578125" style="2"/>
    <col min="16" max="16384" width="11.42578125" style="3"/>
  </cols>
  <sheetData>
    <row r="1" spans="1:20" ht="15.75" x14ac:dyDescent="0.25">
      <c r="B1" s="1" t="s">
        <v>70</v>
      </c>
    </row>
    <row r="3" spans="1:20" ht="15.75" thickBot="1" x14ac:dyDescent="0.3">
      <c r="B3" s="275" t="s">
        <v>79</v>
      </c>
      <c r="C3" s="4" t="s">
        <v>66</v>
      </c>
    </row>
    <row r="4" spans="1:20" ht="15.75" thickBot="1" x14ac:dyDescent="0.3">
      <c r="A4" s="8" t="s">
        <v>59</v>
      </c>
      <c r="B4" s="22" t="s">
        <v>57</v>
      </c>
      <c r="C4" s="39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5" t="s">
        <v>37</v>
      </c>
      <c r="O4" s="8" t="s">
        <v>38</v>
      </c>
    </row>
    <row r="5" spans="1:20" x14ac:dyDescent="0.25">
      <c r="A5" s="37">
        <v>1</v>
      </c>
      <c r="B5" s="42" t="s">
        <v>39</v>
      </c>
      <c r="C5" s="40"/>
      <c r="D5" s="31"/>
      <c r="E5" s="31"/>
      <c r="F5" s="31">
        <v>10</v>
      </c>
      <c r="G5" s="31">
        <v>70</v>
      </c>
      <c r="H5" s="31">
        <v>40</v>
      </c>
      <c r="I5" s="31">
        <v>100</v>
      </c>
      <c r="J5" s="31"/>
      <c r="K5" s="31">
        <v>130</v>
      </c>
      <c r="L5" s="31">
        <v>60</v>
      </c>
      <c r="M5" s="31">
        <v>40</v>
      </c>
      <c r="N5" s="32">
        <v>120</v>
      </c>
      <c r="O5" s="216">
        <f>SUM(Tabla25[[#This Row],[Gener]:[Desembre]])</f>
        <v>570</v>
      </c>
    </row>
    <row r="6" spans="1:20" x14ac:dyDescent="0.25">
      <c r="A6" s="13">
        <v>2</v>
      </c>
      <c r="B6" s="43" t="s">
        <v>0</v>
      </c>
      <c r="C6" s="199">
        <v>1360</v>
      </c>
      <c r="D6" s="11">
        <v>1520</v>
      </c>
      <c r="E6" s="11">
        <v>1440</v>
      </c>
      <c r="F6" s="11">
        <v>1680</v>
      </c>
      <c r="G6" s="11">
        <v>1580</v>
      </c>
      <c r="H6" s="11">
        <v>1440</v>
      </c>
      <c r="I6" s="11">
        <v>2130</v>
      </c>
      <c r="J6" s="11">
        <v>960</v>
      </c>
      <c r="K6" s="11">
        <v>1330</v>
      </c>
      <c r="L6" s="11">
        <v>1550</v>
      </c>
      <c r="M6" s="11">
        <v>1120</v>
      </c>
      <c r="N6" s="12">
        <v>1530</v>
      </c>
      <c r="O6" s="217">
        <f>SUM(Tabla25[[#This Row],[Gener]:[Desembre]])</f>
        <v>17640</v>
      </c>
    </row>
    <row r="7" spans="1:20" x14ac:dyDescent="0.25">
      <c r="A7" s="13">
        <v>3</v>
      </c>
      <c r="B7" s="43" t="s">
        <v>1</v>
      </c>
      <c r="C7" s="199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217">
        <f>SUM(Tabla25[[#This Row],[Gener]:[Desembre]])</f>
        <v>0</v>
      </c>
    </row>
    <row r="8" spans="1:20" x14ac:dyDescent="0.25">
      <c r="A8" s="13">
        <v>4</v>
      </c>
      <c r="B8" s="43" t="s">
        <v>2</v>
      </c>
      <c r="C8" s="199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217">
        <f>SUM(Tabla25[[#This Row],[Gener]:[Desembre]])</f>
        <v>0</v>
      </c>
      <c r="Q8"/>
      <c r="R8" s="250"/>
      <c r="S8" s="251"/>
    </row>
    <row r="9" spans="1:20" x14ac:dyDescent="0.25">
      <c r="A9" s="13">
        <v>5</v>
      </c>
      <c r="B9" s="43" t="s">
        <v>3</v>
      </c>
      <c r="C9" s="199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217">
        <f>SUM(Tabla25[[#This Row],[Gener]:[Desembre]])</f>
        <v>0</v>
      </c>
      <c r="Q9"/>
      <c r="R9" s="250"/>
      <c r="S9" s="251"/>
    </row>
    <row r="10" spans="1:20" x14ac:dyDescent="0.25">
      <c r="A10" s="13">
        <v>6</v>
      </c>
      <c r="B10" s="43" t="s">
        <v>4</v>
      </c>
      <c r="C10" s="199">
        <v>4420.9708737864075</v>
      </c>
      <c r="D10" s="11">
        <v>4709.275362318841</v>
      </c>
      <c r="E10" s="11">
        <v>5798.6407766990287</v>
      </c>
      <c r="F10" s="11">
        <v>4002.7906976744184</v>
      </c>
      <c r="G10" s="11">
        <v>2780</v>
      </c>
      <c r="H10" s="11">
        <v>4620</v>
      </c>
      <c r="I10" s="11">
        <v>19250</v>
      </c>
      <c r="J10" s="11">
        <v>37080</v>
      </c>
      <c r="K10" s="11">
        <v>39760</v>
      </c>
      <c r="L10" s="11">
        <v>39170</v>
      </c>
      <c r="M10" s="11">
        <v>44870</v>
      </c>
      <c r="N10" s="12">
        <v>45200</v>
      </c>
      <c r="O10" s="217">
        <f>SUM(Tabla25[[#This Row],[Gener]:[Desembre]])</f>
        <v>251661.67771047869</v>
      </c>
      <c r="Q10"/>
      <c r="R10" s="250"/>
      <c r="S10" s="251"/>
    </row>
    <row r="11" spans="1:20" x14ac:dyDescent="0.25">
      <c r="A11" s="13">
        <v>8</v>
      </c>
      <c r="B11" s="44" t="s">
        <v>7</v>
      </c>
      <c r="C11" s="19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218">
        <f>SUM(Tabla25[[#This Row],[Gener]:[Desembre]])</f>
        <v>0</v>
      </c>
      <c r="Q11"/>
      <c r="R11" s="250"/>
      <c r="S11" s="251"/>
    </row>
    <row r="12" spans="1:20" x14ac:dyDescent="0.25">
      <c r="A12" s="13">
        <v>9</v>
      </c>
      <c r="B12" s="43" t="s">
        <v>40</v>
      </c>
      <c r="C12" s="19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217">
        <f>SUM(Tabla25[[#This Row],[Gener]:[Desembre]])</f>
        <v>0</v>
      </c>
      <c r="Q12"/>
      <c r="R12" s="250"/>
      <c r="S12" s="251"/>
    </row>
    <row r="13" spans="1:20" x14ac:dyDescent="0.25">
      <c r="A13" s="13">
        <v>10</v>
      </c>
      <c r="B13" s="42" t="s">
        <v>41</v>
      </c>
      <c r="C13" s="199">
        <v>6980</v>
      </c>
      <c r="D13" s="11">
        <v>7520</v>
      </c>
      <c r="E13" s="11">
        <v>8540</v>
      </c>
      <c r="F13" s="11">
        <v>6790</v>
      </c>
      <c r="G13" s="11"/>
      <c r="H13" s="11"/>
      <c r="I13" s="11"/>
      <c r="J13" s="11"/>
      <c r="K13" s="11"/>
      <c r="L13" s="11"/>
      <c r="M13" s="11"/>
      <c r="N13" s="12"/>
      <c r="O13" s="216">
        <f>SUM(Tabla25[[#This Row],[Gener]:[Desembre]])</f>
        <v>29830</v>
      </c>
      <c r="Q13"/>
      <c r="R13" s="250"/>
      <c r="S13" s="251"/>
      <c r="T13" s="266"/>
    </row>
    <row r="14" spans="1:20" x14ac:dyDescent="0.25">
      <c r="A14" s="13">
        <v>11</v>
      </c>
      <c r="B14" s="43" t="s">
        <v>9</v>
      </c>
      <c r="C14" s="199">
        <v>33719.029126213587</v>
      </c>
      <c r="D14" s="11">
        <v>31550.72463768116</v>
      </c>
      <c r="E14" s="11">
        <v>31461.359223300969</v>
      </c>
      <c r="F14" s="11">
        <v>26847.20930232558</v>
      </c>
      <c r="G14" s="11">
        <v>29000</v>
      </c>
      <c r="H14" s="11">
        <v>30840</v>
      </c>
      <c r="I14" s="11">
        <v>33040</v>
      </c>
      <c r="J14" s="11">
        <v>23690</v>
      </c>
      <c r="K14" s="11">
        <v>35060</v>
      </c>
      <c r="L14" s="11">
        <v>38010</v>
      </c>
      <c r="M14" s="11">
        <v>37780</v>
      </c>
      <c r="N14" s="12">
        <v>46070</v>
      </c>
      <c r="O14" s="217">
        <f>SUM(Tabla25[[#This Row],[Gener]:[Desembre]])</f>
        <v>397068.32228952134</v>
      </c>
      <c r="Q14"/>
      <c r="R14" s="250"/>
      <c r="S14" s="251"/>
    </row>
    <row r="15" spans="1:20" x14ac:dyDescent="0.25">
      <c r="A15" s="13">
        <v>12</v>
      </c>
      <c r="B15" s="43" t="s">
        <v>10</v>
      </c>
      <c r="C15" s="19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217">
        <f>SUM(Tabla25[[#This Row],[Gener]:[Desembre]])</f>
        <v>0</v>
      </c>
      <c r="Q15"/>
      <c r="R15" s="250"/>
      <c r="S15" s="251"/>
    </row>
    <row r="16" spans="1:20" x14ac:dyDescent="0.25">
      <c r="A16" s="13">
        <v>13</v>
      </c>
      <c r="B16" s="43" t="s">
        <v>42</v>
      </c>
      <c r="C16" s="199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217">
        <f>SUM(Tabla25[[#This Row],[Gener]:[Desembre]])</f>
        <v>0</v>
      </c>
      <c r="Q16"/>
      <c r="R16" s="250"/>
      <c r="S16" s="251"/>
    </row>
    <row r="17" spans="1:19" x14ac:dyDescent="0.25">
      <c r="A17" s="13">
        <v>14</v>
      </c>
      <c r="B17" s="43" t="s">
        <v>11</v>
      </c>
      <c r="C17" s="19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217">
        <f>SUM(Tabla25[[#This Row],[Gener]:[Desembre]])</f>
        <v>0</v>
      </c>
      <c r="Q17"/>
      <c r="R17" s="250"/>
      <c r="S17" s="251"/>
    </row>
    <row r="18" spans="1:19" x14ac:dyDescent="0.25">
      <c r="A18" s="13">
        <v>15</v>
      </c>
      <c r="B18" s="43" t="s">
        <v>12</v>
      </c>
      <c r="C18" s="199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217">
        <f>SUM(Tabla25[[#This Row],[Gener]:[Desembre]])</f>
        <v>0</v>
      </c>
    </row>
    <row r="19" spans="1:19" x14ac:dyDescent="0.25">
      <c r="A19" s="13">
        <v>16</v>
      </c>
      <c r="B19" s="43" t="s">
        <v>13</v>
      </c>
      <c r="C19" s="199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217">
        <f>SUM(Tabla25[[#This Row],[Gener]:[Desembre]])</f>
        <v>0</v>
      </c>
    </row>
    <row r="20" spans="1:19" x14ac:dyDescent="0.25">
      <c r="A20" s="13">
        <v>17</v>
      </c>
      <c r="B20" s="43" t="s">
        <v>14</v>
      </c>
      <c r="C20" s="19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217">
        <f>SUM(Tabla25[[#This Row],[Gener]:[Desembre]])</f>
        <v>0</v>
      </c>
    </row>
    <row r="21" spans="1:19" x14ac:dyDescent="0.25">
      <c r="A21" s="13">
        <v>18</v>
      </c>
      <c r="B21" s="43" t="s">
        <v>15</v>
      </c>
      <c r="C21" s="199">
        <v>22520</v>
      </c>
      <c r="D21" s="11">
        <v>20660</v>
      </c>
      <c r="E21" s="11">
        <v>24300</v>
      </c>
      <c r="F21" s="11">
        <v>22960</v>
      </c>
      <c r="G21" s="11">
        <v>28670</v>
      </c>
      <c r="H21" s="11">
        <v>29160</v>
      </c>
      <c r="I21" s="11">
        <v>25940</v>
      </c>
      <c r="J21" s="11">
        <v>16340</v>
      </c>
      <c r="K21" s="11">
        <v>28478</v>
      </c>
      <c r="L21" s="11">
        <v>25880</v>
      </c>
      <c r="M21" s="11">
        <v>23240</v>
      </c>
      <c r="N21" s="12">
        <v>25030</v>
      </c>
      <c r="O21" s="217">
        <f>SUM(Tabla25[[#This Row],[Gener]:[Desembre]])</f>
        <v>293178</v>
      </c>
    </row>
    <row r="22" spans="1:19" x14ac:dyDescent="0.25">
      <c r="A22" s="13">
        <v>19</v>
      </c>
      <c r="B22" s="43" t="s">
        <v>16</v>
      </c>
      <c r="C22" s="199">
        <v>3420</v>
      </c>
      <c r="D22" s="11">
        <v>3960</v>
      </c>
      <c r="E22" s="11">
        <v>4120</v>
      </c>
      <c r="F22" s="11">
        <v>4350</v>
      </c>
      <c r="G22" s="11">
        <v>3850</v>
      </c>
      <c r="H22" s="11">
        <v>4020</v>
      </c>
      <c r="I22" s="11">
        <v>5230</v>
      </c>
      <c r="J22" s="11">
        <v>2860</v>
      </c>
      <c r="K22" s="11">
        <v>5920</v>
      </c>
      <c r="L22" s="11">
        <v>5290</v>
      </c>
      <c r="M22" s="11">
        <v>7235</v>
      </c>
      <c r="N22" s="12">
        <v>6340</v>
      </c>
      <c r="O22" s="217">
        <f>SUM(Tabla25[[#This Row],[Gener]:[Desembre]])</f>
        <v>56595</v>
      </c>
    </row>
    <row r="23" spans="1:19" x14ac:dyDescent="0.25">
      <c r="A23" s="13">
        <v>20</v>
      </c>
      <c r="B23" s="43" t="s">
        <v>17</v>
      </c>
      <c r="C23" s="19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217">
        <f>SUM(Tabla25[[#This Row],[Gener]:[Desembre]])</f>
        <v>0</v>
      </c>
    </row>
    <row r="24" spans="1:19" x14ac:dyDescent="0.25">
      <c r="A24" s="13">
        <v>21</v>
      </c>
      <c r="B24" s="43" t="s">
        <v>18</v>
      </c>
      <c r="C24" s="19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217">
        <f>SUM(Tabla25[[#This Row],[Gener]:[Desembre]])</f>
        <v>0</v>
      </c>
    </row>
    <row r="25" spans="1:19" x14ac:dyDescent="0.25">
      <c r="A25" s="13">
        <v>22</v>
      </c>
      <c r="B25" s="43" t="s">
        <v>19</v>
      </c>
      <c r="C25" s="199">
        <v>4860</v>
      </c>
      <c r="D25" s="11">
        <v>4720</v>
      </c>
      <c r="E25" s="11">
        <v>4940</v>
      </c>
      <c r="F25" s="11">
        <v>4390</v>
      </c>
      <c r="G25" s="11">
        <v>5000</v>
      </c>
      <c r="H25" s="11">
        <v>3700</v>
      </c>
      <c r="I25" s="11">
        <v>5500</v>
      </c>
      <c r="J25" s="11">
        <v>3560</v>
      </c>
      <c r="K25" s="11">
        <v>5760</v>
      </c>
      <c r="L25" s="11">
        <v>4320</v>
      </c>
      <c r="M25" s="11">
        <v>3670</v>
      </c>
      <c r="N25" s="12">
        <v>5750</v>
      </c>
      <c r="O25" s="217">
        <f>SUM(Tabla25[[#This Row],[Gener]:[Desembre]])</f>
        <v>56170</v>
      </c>
    </row>
    <row r="26" spans="1:19" x14ac:dyDescent="0.25">
      <c r="A26" s="13">
        <v>23</v>
      </c>
      <c r="B26" s="43" t="s">
        <v>43</v>
      </c>
      <c r="C26" s="19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217">
        <f>SUM(Tabla25[[#This Row],[Gener]:[Desembre]])</f>
        <v>0</v>
      </c>
    </row>
    <row r="27" spans="1:19" x14ac:dyDescent="0.25">
      <c r="A27" s="13">
        <v>24</v>
      </c>
      <c r="B27" s="43" t="s">
        <v>44</v>
      </c>
      <c r="C27" s="200">
        <v>18340</v>
      </c>
      <c r="D27" s="201">
        <v>14600</v>
      </c>
      <c r="E27" s="201">
        <v>14200</v>
      </c>
      <c r="F27" s="201">
        <v>17080</v>
      </c>
      <c r="G27" s="201">
        <v>13160</v>
      </c>
      <c r="H27" s="201">
        <v>17040</v>
      </c>
      <c r="I27" s="202">
        <v>16120</v>
      </c>
      <c r="J27" s="203">
        <v>16680</v>
      </c>
      <c r="K27" s="11">
        <v>15440</v>
      </c>
      <c r="L27" s="11">
        <v>18640</v>
      </c>
      <c r="M27" s="11">
        <v>17790</v>
      </c>
      <c r="N27" s="12">
        <v>19190</v>
      </c>
      <c r="O27" s="217">
        <f>SUM(Tabla25[[#This Row],[Gener]:[Desembre]])</f>
        <v>198280</v>
      </c>
    </row>
    <row r="28" spans="1:19" x14ac:dyDescent="0.25">
      <c r="A28" s="13">
        <v>25</v>
      </c>
      <c r="B28" s="43" t="s">
        <v>20</v>
      </c>
      <c r="C28" s="19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217">
        <f>SUM(Tabla25[[#This Row],[Gener]:[Desembre]])</f>
        <v>0</v>
      </c>
    </row>
    <row r="29" spans="1:19" x14ac:dyDescent="0.25">
      <c r="A29" s="13">
        <v>26</v>
      </c>
      <c r="B29" s="43" t="s">
        <v>45</v>
      </c>
      <c r="C29" s="199">
        <v>6220</v>
      </c>
      <c r="D29" s="11">
        <v>5440</v>
      </c>
      <c r="E29" s="11">
        <v>6380</v>
      </c>
      <c r="F29" s="11">
        <v>5140</v>
      </c>
      <c r="G29" s="11">
        <v>5940</v>
      </c>
      <c r="H29" s="11">
        <v>7980</v>
      </c>
      <c r="I29" s="11">
        <v>6320</v>
      </c>
      <c r="J29" s="11">
        <v>6862.666666666667</v>
      </c>
      <c r="K29" s="11">
        <v>5550</v>
      </c>
      <c r="L29" s="11">
        <v>5890</v>
      </c>
      <c r="M29" s="11">
        <v>6815</v>
      </c>
      <c r="N29" s="12">
        <v>6040</v>
      </c>
      <c r="O29" s="217">
        <f>SUM(Tabla25[[#This Row],[Gener]:[Desembre]])</f>
        <v>74577.666666666657</v>
      </c>
    </row>
    <row r="30" spans="1:19" x14ac:dyDescent="0.25">
      <c r="A30" s="13">
        <v>27</v>
      </c>
      <c r="B30" s="43" t="s">
        <v>46</v>
      </c>
      <c r="C30" s="200"/>
      <c r="D30" s="201"/>
      <c r="E30" s="201"/>
      <c r="F30" s="201"/>
      <c r="G30" s="11"/>
      <c r="H30" s="11"/>
      <c r="I30" s="11"/>
      <c r="J30" s="11"/>
      <c r="K30" s="11"/>
      <c r="L30" s="11"/>
      <c r="M30" s="11"/>
      <c r="N30" s="12"/>
      <c r="O30" s="217">
        <f>SUM(Tabla25[[#This Row],[Gener]:[Desembre]])</f>
        <v>0</v>
      </c>
    </row>
    <row r="31" spans="1:19" x14ac:dyDescent="0.25">
      <c r="A31" s="13">
        <v>28</v>
      </c>
      <c r="B31" s="43" t="s">
        <v>47</v>
      </c>
      <c r="C31" s="199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217">
        <f>SUM(Tabla25[[#This Row],[Gener]:[Desembre]])</f>
        <v>0</v>
      </c>
    </row>
    <row r="32" spans="1:19" x14ac:dyDescent="0.25">
      <c r="A32" s="13">
        <v>29</v>
      </c>
      <c r="B32" s="43" t="s">
        <v>48</v>
      </c>
      <c r="C32" s="19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217">
        <f>SUM(Tabla25[[#This Row],[Gener]:[Desembre]])</f>
        <v>0</v>
      </c>
    </row>
    <row r="33" spans="1:15" x14ac:dyDescent="0.25">
      <c r="A33" s="13">
        <v>30</v>
      </c>
      <c r="B33" s="43" t="s">
        <v>50</v>
      </c>
      <c r="C33" s="199">
        <v>15120</v>
      </c>
      <c r="D33" s="11">
        <v>12980</v>
      </c>
      <c r="E33" s="11">
        <v>14920</v>
      </c>
      <c r="F33" s="11">
        <v>12280</v>
      </c>
      <c r="G33" s="11">
        <v>12840</v>
      </c>
      <c r="H33" s="11">
        <v>17450</v>
      </c>
      <c r="I33" s="11">
        <v>14050</v>
      </c>
      <c r="J33" s="11">
        <v>13970</v>
      </c>
      <c r="K33" s="11">
        <v>12860</v>
      </c>
      <c r="L33" s="11">
        <v>12710</v>
      </c>
      <c r="M33" s="11">
        <v>13920</v>
      </c>
      <c r="N33" s="12">
        <v>14370</v>
      </c>
      <c r="O33" s="217">
        <f>SUM(Tabla25[[#This Row],[Gener]:[Desembre]])</f>
        <v>167470</v>
      </c>
    </row>
    <row r="34" spans="1:15" x14ac:dyDescent="0.25">
      <c r="A34" s="13">
        <v>31</v>
      </c>
      <c r="B34" s="43" t="s">
        <v>51</v>
      </c>
      <c r="C34" s="19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217">
        <f>SUM(Tabla25[[#This Row],[Gener]:[Desembre]])</f>
        <v>0</v>
      </c>
    </row>
    <row r="35" spans="1:15" x14ac:dyDescent="0.25">
      <c r="A35" s="13">
        <v>32</v>
      </c>
      <c r="B35" s="43" t="s">
        <v>52</v>
      </c>
      <c r="C35" s="199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217">
        <f>SUM(Tabla25[[#This Row],[Gener]:[Desembre]])</f>
        <v>0</v>
      </c>
    </row>
    <row r="36" spans="1:15" x14ac:dyDescent="0.25">
      <c r="A36" s="13">
        <v>33</v>
      </c>
      <c r="B36" s="43" t="s">
        <v>21</v>
      </c>
      <c r="C36" s="199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217">
        <f>SUM(Tabla25[[#This Row],[Gener]:[Desembre]])</f>
        <v>0</v>
      </c>
    </row>
    <row r="37" spans="1:15" x14ac:dyDescent="0.25">
      <c r="A37" s="13">
        <v>34</v>
      </c>
      <c r="B37" s="43" t="s">
        <v>22</v>
      </c>
      <c r="C37" s="19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217">
        <f>SUM(Tabla25[[#This Row],[Gener]:[Desembre]])</f>
        <v>0</v>
      </c>
    </row>
    <row r="38" spans="1:15" x14ac:dyDescent="0.25">
      <c r="A38" s="13">
        <v>35</v>
      </c>
      <c r="B38" s="43" t="s">
        <v>23</v>
      </c>
      <c r="C38" s="19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217">
        <f>SUM(Tabla25[[#This Row],[Gener]:[Desembre]])</f>
        <v>0</v>
      </c>
    </row>
    <row r="39" spans="1:15" x14ac:dyDescent="0.25">
      <c r="A39" s="13">
        <v>36</v>
      </c>
      <c r="B39" s="43" t="s">
        <v>24</v>
      </c>
      <c r="C39" s="19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217">
        <f>SUM(Tabla25[[#This Row],[Gener]:[Desembre]])</f>
        <v>0</v>
      </c>
    </row>
    <row r="40" spans="1:15" x14ac:dyDescent="0.25">
      <c r="A40" s="13">
        <v>37</v>
      </c>
      <c r="B40" s="43" t="s">
        <v>25</v>
      </c>
      <c r="C40" s="19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217">
        <f>SUM(Tabla25[[#This Row],[Gener]:[Desembre]])</f>
        <v>0</v>
      </c>
    </row>
    <row r="41" spans="1:15" x14ac:dyDescent="0.25">
      <c r="A41" s="13">
        <v>38</v>
      </c>
      <c r="B41" s="43" t="s">
        <v>5</v>
      </c>
      <c r="C41" s="199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217">
        <f>SUM(Tabla25[[#This Row],[Gener]:[Desembre]])</f>
        <v>0</v>
      </c>
    </row>
    <row r="42" spans="1:15" x14ac:dyDescent="0.25">
      <c r="A42" s="13">
        <v>39</v>
      </c>
      <c r="B42" s="43" t="s">
        <v>6</v>
      </c>
      <c r="C42" s="200">
        <v>6200</v>
      </c>
      <c r="D42" s="201">
        <v>5540</v>
      </c>
      <c r="E42" s="201">
        <v>6780</v>
      </c>
      <c r="F42" s="201">
        <v>5900</v>
      </c>
      <c r="G42" s="201">
        <v>5170</v>
      </c>
      <c r="H42" s="201">
        <v>7010</v>
      </c>
      <c r="I42" s="202">
        <v>6190</v>
      </c>
      <c r="J42" s="203">
        <v>7820</v>
      </c>
      <c r="K42" s="11">
        <v>5630</v>
      </c>
      <c r="L42" s="11">
        <v>5700</v>
      </c>
      <c r="M42" s="11">
        <v>6360</v>
      </c>
      <c r="N42" s="12">
        <v>6560</v>
      </c>
      <c r="O42" s="217">
        <f>SUM(Tabla25[[#This Row],[Gener]:[Desembre]])</f>
        <v>74860</v>
      </c>
    </row>
    <row r="43" spans="1:15" x14ac:dyDescent="0.25">
      <c r="A43" s="13">
        <v>40</v>
      </c>
      <c r="B43" s="43" t="s">
        <v>8</v>
      </c>
      <c r="C43" s="4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2"/>
      <c r="O43" s="217">
        <f>SUM(Tabla25[[#This Row],[Gener]:[Desembre]])</f>
        <v>0</v>
      </c>
    </row>
    <row r="44" spans="1:15" ht="15.75" thickBot="1" x14ac:dyDescent="0.3">
      <c r="A44" s="86">
        <v>41</v>
      </c>
      <c r="B44" s="44" t="s">
        <v>49</v>
      </c>
      <c r="C44" s="40"/>
      <c r="D44" s="31"/>
      <c r="E44" s="31"/>
      <c r="F44" s="21"/>
      <c r="G44" s="21"/>
      <c r="H44" s="21"/>
      <c r="I44" s="21"/>
      <c r="J44" s="31"/>
      <c r="K44" s="31"/>
      <c r="L44" s="21"/>
      <c r="M44" s="21"/>
      <c r="N44" s="33"/>
      <c r="O44" s="218">
        <f>SUM(Tabla25[[#This Row],[Gener]:[Desembre]])</f>
        <v>0</v>
      </c>
    </row>
    <row r="45" spans="1:15" s="4" customFormat="1" ht="15.75" thickBot="1" x14ac:dyDescent="0.3">
      <c r="A45" s="87"/>
      <c r="B45" s="22" t="s">
        <v>71</v>
      </c>
      <c r="C45" s="39">
        <f t="shared" ref="C45:L45" si="0">SUBTOTAL(109,C5:C44)</f>
        <v>123160</v>
      </c>
      <c r="D45" s="6">
        <f t="shared" si="0"/>
        <v>113200</v>
      </c>
      <c r="E45" s="6">
        <f t="shared" si="0"/>
        <v>122880</v>
      </c>
      <c r="F45" s="6">
        <f t="shared" si="0"/>
        <v>111430</v>
      </c>
      <c r="G45" s="6">
        <f t="shared" si="0"/>
        <v>108060</v>
      </c>
      <c r="H45" s="6">
        <f t="shared" si="0"/>
        <v>123300</v>
      </c>
      <c r="I45" s="6">
        <f t="shared" si="0"/>
        <v>133870</v>
      </c>
      <c r="J45" s="6">
        <f t="shared" si="0"/>
        <v>129822.66666666667</v>
      </c>
      <c r="K45" s="6">
        <f t="shared" si="0"/>
        <v>155918</v>
      </c>
      <c r="L45" s="6">
        <f t="shared" si="0"/>
        <v>157220</v>
      </c>
      <c r="M45" s="6">
        <f>SUM(M5:M44)</f>
        <v>162840</v>
      </c>
      <c r="N45" s="6">
        <f>SUM(N5:N44)</f>
        <v>176200</v>
      </c>
      <c r="O45" s="8">
        <f>SUBTOTAL(109,O5:O44)</f>
        <v>1617900.6666666667</v>
      </c>
    </row>
    <row r="46" spans="1:15" ht="15.75" thickBot="1" x14ac:dyDescent="0.3">
      <c r="A46" s="11"/>
      <c r="B46" s="45" t="s">
        <v>69</v>
      </c>
      <c r="C46" s="41">
        <v>154976</v>
      </c>
      <c r="D46" s="34">
        <v>139800</v>
      </c>
      <c r="E46" s="34">
        <v>106340</v>
      </c>
      <c r="F46" s="34">
        <v>87840</v>
      </c>
      <c r="G46" s="34">
        <v>107610</v>
      </c>
      <c r="H46" s="34">
        <v>131351.43</v>
      </c>
      <c r="I46" s="34">
        <v>158280</v>
      </c>
      <c r="J46" s="34">
        <v>100841</v>
      </c>
      <c r="K46" s="34">
        <v>149520</v>
      </c>
      <c r="L46" s="34">
        <v>142480</v>
      </c>
      <c r="M46" s="34">
        <v>125420</v>
      </c>
      <c r="N46" s="36">
        <v>155280</v>
      </c>
      <c r="O46" s="38">
        <f>SUM(Tabla25[[#This Row],[Gener]:[Desembre]])</f>
        <v>1559738.43</v>
      </c>
    </row>
    <row r="47" spans="1:15" x14ac:dyDescent="0.25">
      <c r="A47" s="21"/>
      <c r="B47" s="78" t="s">
        <v>58</v>
      </c>
      <c r="C47" s="80">
        <f>(C45/C46)-1</f>
        <v>-0.20529630394383647</v>
      </c>
      <c r="D47" s="80">
        <f>(D45/D46)-1</f>
        <v>-0.19027181688125894</v>
      </c>
      <c r="E47" s="80">
        <f t="shared" ref="E47:O47" si="1">(E45/E46)-1</f>
        <v>0.15553883769042698</v>
      </c>
      <c r="F47" s="80">
        <f t="shared" si="1"/>
        <v>0.26855646630236785</v>
      </c>
      <c r="G47" s="80">
        <f t="shared" si="1"/>
        <v>4.1817674937274507E-3</v>
      </c>
      <c r="H47" s="80">
        <f t="shared" si="1"/>
        <v>-6.1296858359288442E-2</v>
      </c>
      <c r="I47" s="80">
        <f t="shared" si="1"/>
        <v>-0.15422036896638869</v>
      </c>
      <c r="J47" s="80">
        <f t="shared" si="1"/>
        <v>0.28739963573017602</v>
      </c>
      <c r="K47" s="80">
        <f t="shared" si="1"/>
        <v>4.2790262172284654E-2</v>
      </c>
      <c r="L47" s="80">
        <f t="shared" si="1"/>
        <v>0.10345311622683884</v>
      </c>
      <c r="M47" s="80">
        <f t="shared" si="1"/>
        <v>0.29835751873704353</v>
      </c>
      <c r="N47" s="80">
        <f t="shared" si="1"/>
        <v>0.13472436888201966</v>
      </c>
      <c r="O47" s="80">
        <f t="shared" si="1"/>
        <v>3.72897375277641E-2</v>
      </c>
    </row>
    <row r="48" spans="1:15" x14ac:dyDescent="0.2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5:16" x14ac:dyDescent="0.25">
      <c r="P49" s="20"/>
    </row>
    <row r="50" spans="5:16" x14ac:dyDescent="0.25">
      <c r="E50" s="79"/>
      <c r="H50" s="81"/>
      <c r="P50" s="20"/>
    </row>
  </sheetData>
  <sheetProtection sheet="1" objects="1" scenarios="1"/>
  <printOptions horizontalCentered="1"/>
  <pageMargins left="0.19685039370078741" right="0.23622047244094491" top="0.39370078740157483" bottom="0.43307086614173229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1"/>
  <sheetViews>
    <sheetView showZeros="0" zoomScaleNormal="100" workbookViewId="0">
      <selection activeCell="I15" sqref="I15"/>
    </sheetView>
  </sheetViews>
  <sheetFormatPr baseColWidth="10" defaultColWidth="11.42578125" defaultRowHeight="15" x14ac:dyDescent="0.25"/>
  <cols>
    <col min="1" max="1" width="5.28515625" style="3" customWidth="1"/>
    <col min="2" max="2" width="28" style="3" bestFit="1" customWidth="1"/>
    <col min="3" max="3" width="11.5703125" style="2" customWidth="1"/>
    <col min="4" max="10" width="11.42578125" style="2"/>
    <col min="11" max="11" width="11.42578125" style="2" customWidth="1"/>
    <col min="12" max="12" width="11.42578125" style="2"/>
    <col min="13" max="14" width="11.42578125" style="2" customWidth="1"/>
    <col min="15" max="15" width="11.42578125" style="2"/>
    <col min="16" max="16384" width="11.42578125" style="3"/>
  </cols>
  <sheetData>
    <row r="1" spans="1:15" ht="15.75" x14ac:dyDescent="0.25">
      <c r="B1" s="1" t="s">
        <v>72</v>
      </c>
    </row>
    <row r="2" spans="1:15" ht="15.75" x14ac:dyDescent="0.25">
      <c r="B2" s="1"/>
    </row>
    <row r="3" spans="1:15" ht="15.75" thickBot="1" x14ac:dyDescent="0.3">
      <c r="B3" s="275" t="s">
        <v>79</v>
      </c>
      <c r="C3" s="4" t="s">
        <v>53</v>
      </c>
    </row>
    <row r="4" spans="1:15" ht="15.75" thickBot="1" x14ac:dyDescent="0.3">
      <c r="A4" s="8" t="s">
        <v>60</v>
      </c>
      <c r="B4" s="22" t="s">
        <v>57</v>
      </c>
      <c r="C4" s="5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7" t="s">
        <v>37</v>
      </c>
      <c r="O4" s="24" t="s">
        <v>38</v>
      </c>
    </row>
    <row r="5" spans="1:15" x14ac:dyDescent="0.25">
      <c r="A5" s="94">
        <v>1</v>
      </c>
      <c r="B5" s="92" t="s">
        <v>39</v>
      </c>
      <c r="C5" s="51">
        <v>12527</v>
      </c>
      <c r="D5" s="46">
        <v>12315</v>
      </c>
      <c r="E5" s="65">
        <v>13481</v>
      </c>
      <c r="F5" s="9">
        <v>12806.117727887979</v>
      </c>
      <c r="G5" s="9">
        <v>16256.387783563156</v>
      </c>
      <c r="H5" s="9">
        <v>14914.911628321632</v>
      </c>
      <c r="I5" s="9">
        <v>14642.976579968186</v>
      </c>
      <c r="J5" s="9">
        <v>15802.272442608893</v>
      </c>
      <c r="K5" s="9">
        <v>15094.53829</v>
      </c>
      <c r="L5" s="9">
        <v>14275.536840467181</v>
      </c>
      <c r="M5" s="9">
        <v>15264.09917844701</v>
      </c>
      <c r="N5" s="10">
        <v>14789.325119430192</v>
      </c>
      <c r="O5" s="123">
        <f>SUM(Tabla3[[#This Row],[Gener]:[Desembre]])</f>
        <v>172169.16559069423</v>
      </c>
    </row>
    <row r="6" spans="1:15" x14ac:dyDescent="0.25">
      <c r="A6" s="13">
        <v>2</v>
      </c>
      <c r="B6" s="93" t="s">
        <v>0</v>
      </c>
      <c r="C6" s="52">
        <v>14691</v>
      </c>
      <c r="D6" s="48">
        <v>11611</v>
      </c>
      <c r="E6" s="66">
        <v>13071</v>
      </c>
      <c r="F6" s="11">
        <v>12582.537689389816</v>
      </c>
      <c r="G6" s="11">
        <v>13725.008949234179</v>
      </c>
      <c r="H6" s="11">
        <v>14375.292206852304</v>
      </c>
      <c r="I6" s="11">
        <v>13763.784494738933</v>
      </c>
      <c r="J6" s="11">
        <v>16153.008328672309</v>
      </c>
      <c r="K6" s="11">
        <v>14311.19493</v>
      </c>
      <c r="L6" s="11">
        <v>13334.105384615044</v>
      </c>
      <c r="M6" s="11">
        <v>11875.991297276398</v>
      </c>
      <c r="N6" s="12">
        <v>13192.078015766954</v>
      </c>
      <c r="O6" s="124">
        <f>SUM(Tabla3[[#This Row],[Gener]:[Desembre]])</f>
        <v>162686.00129654593</v>
      </c>
    </row>
    <row r="7" spans="1:15" x14ac:dyDescent="0.25">
      <c r="A7" s="13">
        <v>3</v>
      </c>
      <c r="B7" s="93" t="s">
        <v>1</v>
      </c>
      <c r="C7" s="52">
        <v>49080</v>
      </c>
      <c r="D7" s="48">
        <v>38760</v>
      </c>
      <c r="E7" s="66">
        <v>52731</v>
      </c>
      <c r="F7" s="11">
        <v>51516.642083333332</v>
      </c>
      <c r="G7" s="11">
        <v>51800.759493670885</v>
      </c>
      <c r="H7" s="11">
        <v>49851.749627791563</v>
      </c>
      <c r="I7" s="11">
        <v>55780</v>
      </c>
      <c r="J7" s="11">
        <v>56687.823814037511</v>
      </c>
      <c r="K7" s="11">
        <v>53398.319230000001</v>
      </c>
      <c r="L7" s="11">
        <v>50703.46</v>
      </c>
      <c r="M7" s="11">
        <v>47890.682177996423</v>
      </c>
      <c r="N7" s="12">
        <v>53700.597763466125</v>
      </c>
      <c r="O7" s="124">
        <f>SUM(Tabla3[[#This Row],[Gener]:[Desembre]])</f>
        <v>611901.03419029596</v>
      </c>
    </row>
    <row r="8" spans="1:15" x14ac:dyDescent="0.25">
      <c r="A8" s="13">
        <v>4</v>
      </c>
      <c r="B8" s="93" t="s">
        <v>2</v>
      </c>
      <c r="C8" s="52">
        <v>1665</v>
      </c>
      <c r="D8" s="48">
        <v>1271</v>
      </c>
      <c r="E8" s="66">
        <v>1553</v>
      </c>
      <c r="F8" s="11">
        <v>1392.6692076692075</v>
      </c>
      <c r="G8" s="11">
        <v>1467.1042471042472</v>
      </c>
      <c r="H8" s="11">
        <v>1994.3197651092387</v>
      </c>
      <c r="I8" s="11">
        <v>1669.187563503353</v>
      </c>
      <c r="J8" s="11">
        <v>2262.244215134459</v>
      </c>
      <c r="K8" s="11">
        <v>1279.621789</v>
      </c>
      <c r="L8" s="11">
        <v>1604.0566072145018</v>
      </c>
      <c r="M8" s="11">
        <v>1499.834834834835</v>
      </c>
      <c r="N8" s="12">
        <v>1681.2542962441507</v>
      </c>
      <c r="O8" s="124">
        <f>SUM(Tabla3[[#This Row],[Gener]:[Desembre]])</f>
        <v>19339.292525813991</v>
      </c>
    </row>
    <row r="9" spans="1:15" x14ac:dyDescent="0.25">
      <c r="A9" s="13">
        <v>5</v>
      </c>
      <c r="B9" s="93" t="s">
        <v>3</v>
      </c>
      <c r="C9" s="52">
        <v>16080</v>
      </c>
      <c r="D9" s="48">
        <v>15760</v>
      </c>
      <c r="E9" s="66">
        <v>18920</v>
      </c>
      <c r="F9" s="11">
        <v>19580</v>
      </c>
      <c r="G9" s="11">
        <v>18120</v>
      </c>
      <c r="H9" s="11">
        <v>20380</v>
      </c>
      <c r="I9" s="11">
        <v>20020</v>
      </c>
      <c r="J9" s="11">
        <v>20560</v>
      </c>
      <c r="K9" s="11">
        <v>19920</v>
      </c>
      <c r="L9" s="11">
        <v>17480</v>
      </c>
      <c r="M9" s="11">
        <v>19800</v>
      </c>
      <c r="N9" s="12">
        <v>19800</v>
      </c>
      <c r="O9" s="124">
        <f>SUM(Tabla3[[#This Row],[Gener]:[Desembre]])</f>
        <v>226420</v>
      </c>
    </row>
    <row r="10" spans="1:15" x14ac:dyDescent="0.25">
      <c r="A10" s="13">
        <v>6</v>
      </c>
      <c r="B10" s="93" t="s">
        <v>4</v>
      </c>
      <c r="C10" s="52">
        <v>32552</v>
      </c>
      <c r="D10" s="48">
        <v>28460</v>
      </c>
      <c r="E10" s="66">
        <v>30660</v>
      </c>
      <c r="F10" s="11">
        <v>30538.47398763417</v>
      </c>
      <c r="G10" s="11">
        <v>32967.9749400172</v>
      </c>
      <c r="H10" s="11">
        <v>34173.328735180461</v>
      </c>
      <c r="I10" s="11">
        <v>45550.18465460158</v>
      </c>
      <c r="J10" s="11">
        <v>43460</v>
      </c>
      <c r="K10" s="11">
        <v>51180</v>
      </c>
      <c r="L10" s="11">
        <v>50380</v>
      </c>
      <c r="M10" s="11">
        <v>45500</v>
      </c>
      <c r="N10" s="12">
        <v>49480</v>
      </c>
      <c r="O10" s="124">
        <f>SUM(Tabla3[[#This Row],[Gener]:[Desembre]])</f>
        <v>474901.96231743344</v>
      </c>
    </row>
    <row r="11" spans="1:15" x14ac:dyDescent="0.25">
      <c r="A11" s="13">
        <v>8</v>
      </c>
      <c r="B11" s="93" t="s">
        <v>7</v>
      </c>
      <c r="C11" s="52">
        <v>2656</v>
      </c>
      <c r="D11" s="48">
        <v>2010</v>
      </c>
      <c r="E11" s="66">
        <v>2840</v>
      </c>
      <c r="F11" s="88">
        <v>2417.9741279741279</v>
      </c>
      <c r="G11" s="88">
        <v>2378.3629343629345</v>
      </c>
      <c r="H11" s="88">
        <v>3561.7991209833312</v>
      </c>
      <c r="I11" s="88">
        <v>3218.9130935446719</v>
      </c>
      <c r="J11" s="88">
        <v>3707.6525953721075</v>
      </c>
      <c r="K11" s="88">
        <v>2011.0266919999999</v>
      </c>
      <c r="L11" s="88">
        <v>2770.4748878433088</v>
      </c>
      <c r="M11" s="88">
        <v>2377.3311883311881</v>
      </c>
      <c r="N11" s="89">
        <v>2823.9919113282817</v>
      </c>
      <c r="O11" s="124">
        <f>SUM(Tabla3[[#This Row],[Gener]:[Desembre]])</f>
        <v>32773.526551739953</v>
      </c>
    </row>
    <row r="12" spans="1:15" x14ac:dyDescent="0.25">
      <c r="A12" s="13">
        <v>9</v>
      </c>
      <c r="B12" s="93" t="s">
        <v>40</v>
      </c>
      <c r="C12" s="52"/>
      <c r="D12" s="48"/>
      <c r="E12" s="66"/>
      <c r="F12" s="11"/>
      <c r="G12" s="11"/>
      <c r="H12" s="11"/>
      <c r="I12" s="11"/>
      <c r="J12" s="11"/>
      <c r="K12" s="11"/>
      <c r="L12" s="11"/>
      <c r="M12" s="11"/>
      <c r="N12" s="12"/>
      <c r="O12" s="124">
        <f>SUM(Tabla3[[#This Row],[Gener]:[Desembre]])</f>
        <v>0</v>
      </c>
    </row>
    <row r="13" spans="1:15" x14ac:dyDescent="0.25">
      <c r="A13" s="13">
        <v>10</v>
      </c>
      <c r="B13" s="93" t="s">
        <v>41</v>
      </c>
      <c r="C13" s="52">
        <v>30188</v>
      </c>
      <c r="D13" s="48">
        <v>26591</v>
      </c>
      <c r="E13" s="66">
        <v>30160</v>
      </c>
      <c r="F13" s="11">
        <v>29834.370292608884</v>
      </c>
      <c r="G13" s="11"/>
      <c r="H13" s="11"/>
      <c r="I13" s="11"/>
      <c r="J13" s="11"/>
      <c r="K13" s="11"/>
      <c r="L13" s="11"/>
      <c r="M13" s="11"/>
      <c r="N13" s="12"/>
      <c r="O13" s="124">
        <f>SUM(Tabla3[[#This Row],[Gener]:[Desembre]])</f>
        <v>116773.37029260889</v>
      </c>
    </row>
    <row r="14" spans="1:15" x14ac:dyDescent="0.25">
      <c r="A14" s="13">
        <v>11</v>
      </c>
      <c r="B14" s="93" t="s">
        <v>9</v>
      </c>
      <c r="C14" s="52">
        <v>94936</v>
      </c>
      <c r="D14" s="48">
        <v>85252</v>
      </c>
      <c r="E14" s="66">
        <v>105700</v>
      </c>
      <c r="F14" s="11">
        <v>96631.32763015473</v>
      </c>
      <c r="G14" s="11">
        <v>102026</v>
      </c>
      <c r="H14" s="11">
        <v>101440.4704826697</v>
      </c>
      <c r="I14" s="11">
        <v>98467.015389616878</v>
      </c>
      <c r="J14" s="11">
        <v>92310.714013547156</v>
      </c>
      <c r="K14" s="11">
        <v>96544.428759999995</v>
      </c>
      <c r="L14" s="11">
        <v>100819.4</v>
      </c>
      <c r="M14" s="11">
        <v>94871.25431604046</v>
      </c>
      <c r="N14" s="12">
        <v>105803.0091594265</v>
      </c>
      <c r="O14" s="124">
        <f>SUM(Tabla3[[#This Row],[Gener]:[Desembre]])</f>
        <v>1174801.6197514555</v>
      </c>
    </row>
    <row r="15" spans="1:15" x14ac:dyDescent="0.25">
      <c r="A15" s="13">
        <v>12</v>
      </c>
      <c r="B15" s="93" t="s">
        <v>10</v>
      </c>
      <c r="C15" s="52">
        <v>3361</v>
      </c>
      <c r="D15" s="48">
        <v>3149</v>
      </c>
      <c r="E15" s="66">
        <v>4486</v>
      </c>
      <c r="F15" s="11">
        <v>3958.5035894338221</v>
      </c>
      <c r="G15" s="11">
        <v>3658.4615384615386</v>
      </c>
      <c r="H15" s="11">
        <v>5186.3238866396759</v>
      </c>
      <c r="I15" s="11">
        <v>4719.7435897435898</v>
      </c>
      <c r="J15" s="11">
        <v>7266.7331144465288</v>
      </c>
      <c r="K15" s="11">
        <v>4043.5365849999998</v>
      </c>
      <c r="L15" s="11">
        <v>3690.7799282446267</v>
      </c>
      <c r="M15" s="11">
        <v>5537.9268292682927</v>
      </c>
      <c r="N15" s="12">
        <v>3858.4682860998651</v>
      </c>
      <c r="O15" s="124">
        <f>SUM(Tabla3[[#This Row],[Gener]:[Desembre]])</f>
        <v>52916.477347337939</v>
      </c>
    </row>
    <row r="16" spans="1:15" x14ac:dyDescent="0.25">
      <c r="A16" s="13">
        <v>13</v>
      </c>
      <c r="B16" s="93" t="s">
        <v>42</v>
      </c>
      <c r="C16" s="52">
        <v>19346</v>
      </c>
      <c r="D16" s="48">
        <v>16720</v>
      </c>
      <c r="E16" s="66">
        <v>19789</v>
      </c>
      <c r="F16" s="11">
        <v>17835.066666666666</v>
      </c>
      <c r="G16" s="11">
        <v>19559.240506329115</v>
      </c>
      <c r="H16" s="11">
        <v>18427.692307692309</v>
      </c>
      <c r="I16" s="11">
        <v>17720</v>
      </c>
      <c r="J16" s="11">
        <v>16648.607594936708</v>
      </c>
      <c r="K16" s="11">
        <v>18997.046149999998</v>
      </c>
      <c r="L16" s="11">
        <v>17908.591408591408</v>
      </c>
      <c r="M16" s="11">
        <v>17755.938461538462</v>
      </c>
      <c r="N16" s="12">
        <v>19254.670561506005</v>
      </c>
      <c r="O16" s="124">
        <f>SUM(Tabla3[[#This Row],[Gener]:[Desembre]])</f>
        <v>219961.85365726068</v>
      </c>
    </row>
    <row r="17" spans="1:15" x14ac:dyDescent="0.25">
      <c r="A17" s="13">
        <v>14</v>
      </c>
      <c r="B17" s="93" t="s">
        <v>11</v>
      </c>
      <c r="C17" s="52"/>
      <c r="D17" s="48"/>
      <c r="E17" s="66"/>
      <c r="F17" s="11"/>
      <c r="G17" s="11"/>
      <c r="H17" s="11"/>
      <c r="I17" s="11"/>
      <c r="J17" s="11"/>
      <c r="K17" s="11"/>
      <c r="L17" s="11"/>
      <c r="M17" s="11"/>
      <c r="N17" s="12"/>
      <c r="O17" s="124">
        <f>SUM(Tabla3[[#This Row],[Gener]:[Desembre]])</f>
        <v>0</v>
      </c>
    </row>
    <row r="18" spans="1:15" x14ac:dyDescent="0.25">
      <c r="A18" s="13">
        <v>15</v>
      </c>
      <c r="B18" s="93" t="s">
        <v>12</v>
      </c>
      <c r="C18" s="52">
        <v>31840</v>
      </c>
      <c r="D18" s="48">
        <v>27220</v>
      </c>
      <c r="E18" s="66">
        <v>31900</v>
      </c>
      <c r="F18" s="11">
        <v>29120</v>
      </c>
      <c r="G18" s="11">
        <v>34440</v>
      </c>
      <c r="H18" s="11">
        <v>32900</v>
      </c>
      <c r="I18" s="11">
        <v>31540</v>
      </c>
      <c r="J18" s="11">
        <v>33520</v>
      </c>
      <c r="K18" s="11">
        <v>35520</v>
      </c>
      <c r="L18" s="11">
        <v>32380</v>
      </c>
      <c r="M18" s="11">
        <v>28440</v>
      </c>
      <c r="N18" s="12">
        <v>34260</v>
      </c>
      <c r="O18" s="124">
        <f>SUM(Tabla3[[#This Row],[Gener]:[Desembre]])</f>
        <v>383080</v>
      </c>
    </row>
    <row r="19" spans="1:15" x14ac:dyDescent="0.25">
      <c r="A19" s="13">
        <v>16</v>
      </c>
      <c r="B19" s="93" t="s">
        <v>13</v>
      </c>
      <c r="C19" s="52"/>
      <c r="D19" s="48"/>
      <c r="E19" s="66"/>
      <c r="F19" s="11"/>
      <c r="G19" s="11"/>
      <c r="H19" s="11"/>
      <c r="I19" s="11"/>
      <c r="J19" s="11"/>
      <c r="K19" s="11"/>
      <c r="L19" s="11"/>
      <c r="M19" s="11"/>
      <c r="N19" s="12"/>
      <c r="O19" s="124">
        <f>SUM(Tabla3[[#This Row],[Gener]:[Desembre]])</f>
        <v>0</v>
      </c>
    </row>
    <row r="20" spans="1:15" x14ac:dyDescent="0.25">
      <c r="A20" s="13">
        <v>17</v>
      </c>
      <c r="B20" s="93" t="s">
        <v>14</v>
      </c>
      <c r="C20" s="52">
        <v>24191</v>
      </c>
      <c r="D20" s="48">
        <v>18952</v>
      </c>
      <c r="E20" s="66">
        <v>20840</v>
      </c>
      <c r="F20" s="11">
        <v>22530.559673034346</v>
      </c>
      <c r="G20" s="11">
        <v>21707.597772429119</v>
      </c>
      <c r="H20" s="11">
        <v>20166.667951764328</v>
      </c>
      <c r="I20" s="11">
        <v>20731.406623794708</v>
      </c>
      <c r="J20" s="11">
        <v>20774.849407431673</v>
      </c>
      <c r="K20" s="11">
        <v>21883.43002</v>
      </c>
      <c r="L20" s="11">
        <v>21650.28</v>
      </c>
      <c r="M20" s="11">
        <v>19451.478829519445</v>
      </c>
      <c r="N20" s="12">
        <v>21567.288646049041</v>
      </c>
      <c r="O20" s="124">
        <f>SUM(Tabla3[[#This Row],[Gener]:[Desembre]])</f>
        <v>254446.55892402265</v>
      </c>
    </row>
    <row r="21" spans="1:15" x14ac:dyDescent="0.25">
      <c r="A21" s="13">
        <v>18</v>
      </c>
      <c r="B21" s="93" t="s">
        <v>15</v>
      </c>
      <c r="C21" s="52">
        <v>91588</v>
      </c>
      <c r="D21" s="48">
        <v>85035</v>
      </c>
      <c r="E21" s="66">
        <v>93820</v>
      </c>
      <c r="F21" s="11">
        <v>94758.193448226564</v>
      </c>
      <c r="G21" s="11">
        <v>97116.587525789859</v>
      </c>
      <c r="H21" s="11">
        <v>94988.603544874248</v>
      </c>
      <c r="I21" s="11">
        <v>100954.11790532178</v>
      </c>
      <c r="J21" s="11">
        <v>94607.29493714009</v>
      </c>
      <c r="K21" s="11">
        <v>97038.820749999999</v>
      </c>
      <c r="L21" s="11">
        <v>96376.17</v>
      </c>
      <c r="M21" s="11">
        <v>94021.52254105272</v>
      </c>
      <c r="N21" s="12">
        <v>97078.298967718074</v>
      </c>
      <c r="O21" s="124">
        <f>SUM(Tabla3[[#This Row],[Gener]:[Desembre]])</f>
        <v>1137382.6096201234</v>
      </c>
    </row>
    <row r="22" spans="1:15" x14ac:dyDescent="0.25">
      <c r="A22" s="13">
        <v>19</v>
      </c>
      <c r="B22" s="93" t="s">
        <v>16</v>
      </c>
      <c r="C22" s="52">
        <v>11940</v>
      </c>
      <c r="D22" s="48">
        <v>11840</v>
      </c>
      <c r="E22" s="66">
        <v>13740</v>
      </c>
      <c r="F22" s="11">
        <v>12620</v>
      </c>
      <c r="G22" s="11">
        <v>15060</v>
      </c>
      <c r="H22" s="11">
        <v>12040</v>
      </c>
      <c r="I22" s="11">
        <v>13380</v>
      </c>
      <c r="J22" s="11">
        <v>12880</v>
      </c>
      <c r="K22" s="11">
        <v>19360</v>
      </c>
      <c r="L22" s="11">
        <v>25180</v>
      </c>
      <c r="M22" s="11">
        <v>29640</v>
      </c>
      <c r="N22" s="12">
        <v>29760</v>
      </c>
      <c r="O22" s="124">
        <f>SUM(Tabla3[[#This Row],[Gener]:[Desembre]])</f>
        <v>207440</v>
      </c>
    </row>
    <row r="23" spans="1:15" x14ac:dyDescent="0.25">
      <c r="A23" s="13">
        <v>20</v>
      </c>
      <c r="B23" s="93" t="s">
        <v>17</v>
      </c>
      <c r="C23" s="52"/>
      <c r="D23" s="48"/>
      <c r="E23" s="66"/>
      <c r="F23" s="11"/>
      <c r="G23" s="11"/>
      <c r="H23" s="11"/>
      <c r="I23" s="11"/>
      <c r="J23" s="11"/>
      <c r="K23" s="11"/>
      <c r="L23" s="11"/>
      <c r="M23" s="11"/>
      <c r="N23" s="12"/>
      <c r="O23" s="124">
        <f>SUM(Tabla3[[#This Row],[Gener]:[Desembre]])</f>
        <v>0</v>
      </c>
    </row>
    <row r="24" spans="1:15" x14ac:dyDescent="0.25">
      <c r="A24" s="13">
        <v>21</v>
      </c>
      <c r="B24" s="93" t="s">
        <v>18</v>
      </c>
      <c r="C24" s="52">
        <v>1300</v>
      </c>
      <c r="D24" s="48">
        <v>1055</v>
      </c>
      <c r="E24" s="66">
        <v>1355</v>
      </c>
      <c r="F24" s="11">
        <v>1389.2065142065142</v>
      </c>
      <c r="G24" s="11">
        <v>1139.3976833976833</v>
      </c>
      <c r="H24" s="11">
        <v>2009.4984681037313</v>
      </c>
      <c r="I24" s="11">
        <v>1538.4668427826321</v>
      </c>
      <c r="J24" s="11">
        <v>2273.7510944340215</v>
      </c>
      <c r="K24" s="11">
        <v>999.48121500000002</v>
      </c>
      <c r="L24" s="11">
        <v>1292.9011197432251</v>
      </c>
      <c r="M24" s="11">
        <v>1149.3243243243242</v>
      </c>
      <c r="N24" s="12">
        <v>963.26970060872088</v>
      </c>
      <c r="O24" s="124">
        <f>SUM(Tabla3[[#This Row],[Gener]:[Desembre]])</f>
        <v>16465.296962600853</v>
      </c>
    </row>
    <row r="25" spans="1:15" x14ac:dyDescent="0.25">
      <c r="A25" s="13">
        <v>22</v>
      </c>
      <c r="B25" s="93" t="s">
        <v>19</v>
      </c>
      <c r="C25" s="52">
        <v>26528</v>
      </c>
      <c r="D25" s="48">
        <v>23663</v>
      </c>
      <c r="E25" s="66">
        <v>26147</v>
      </c>
      <c r="F25" s="11">
        <v>28234.003283987779</v>
      </c>
      <c r="G25" s="11">
        <v>28442.714939553269</v>
      </c>
      <c r="H25" s="11">
        <v>25892.071009778894</v>
      </c>
      <c r="I25" s="11">
        <v>27301.466869851283</v>
      </c>
      <c r="J25" s="11">
        <v>26391.458114459638</v>
      </c>
      <c r="K25" s="11">
        <v>28547.30776</v>
      </c>
      <c r="L25" s="11">
        <v>26807.360000000001</v>
      </c>
      <c r="M25" s="11">
        <v>25143.579368681112</v>
      </c>
      <c r="N25" s="12">
        <v>27939.926179308462</v>
      </c>
      <c r="O25" s="124">
        <f>SUM(Tabla3[[#This Row],[Gener]:[Desembre]])</f>
        <v>321037.8875256204</v>
      </c>
    </row>
    <row r="26" spans="1:15" x14ac:dyDescent="0.25">
      <c r="A26" s="13">
        <v>23</v>
      </c>
      <c r="B26" s="93" t="s">
        <v>43</v>
      </c>
      <c r="C26" s="52">
        <v>14260</v>
      </c>
      <c r="D26" s="48">
        <v>13300</v>
      </c>
      <c r="E26" s="66">
        <v>17320</v>
      </c>
      <c r="F26" s="11">
        <v>15740</v>
      </c>
      <c r="G26" s="11">
        <v>16660</v>
      </c>
      <c r="H26" s="11">
        <v>14320</v>
      </c>
      <c r="I26" s="11">
        <v>15100</v>
      </c>
      <c r="J26" s="11">
        <v>16240</v>
      </c>
      <c r="K26" s="11">
        <v>14740</v>
      </c>
      <c r="L26" s="11">
        <v>13340</v>
      </c>
      <c r="M26" s="11">
        <v>15560</v>
      </c>
      <c r="N26" s="12">
        <v>14660</v>
      </c>
      <c r="O26" s="124">
        <f>SUM(Tabla3[[#This Row],[Gener]:[Desembre]])</f>
        <v>181240</v>
      </c>
    </row>
    <row r="27" spans="1:15" x14ac:dyDescent="0.25">
      <c r="A27" s="13">
        <v>24</v>
      </c>
      <c r="B27" s="93" t="s">
        <v>44</v>
      </c>
      <c r="C27" s="52">
        <v>18463</v>
      </c>
      <c r="D27" s="48">
        <v>16414</v>
      </c>
      <c r="E27" s="66">
        <v>18836</v>
      </c>
      <c r="F27" s="11">
        <v>19237.688127963993</v>
      </c>
      <c r="G27" s="11">
        <v>18833.204987591707</v>
      </c>
      <c r="H27" s="11">
        <v>17555.11786857641</v>
      </c>
      <c r="I27" s="11">
        <v>20738.93447851127</v>
      </c>
      <c r="J27" s="11">
        <v>21186.934032029672</v>
      </c>
      <c r="K27" s="11">
        <v>19773.01353</v>
      </c>
      <c r="L27" s="11">
        <v>20276.2</v>
      </c>
      <c r="M27" s="11">
        <v>20208.010877107274</v>
      </c>
      <c r="N27" s="12">
        <v>20983.449095964839</v>
      </c>
      <c r="O27" s="124">
        <f>SUM(Tabla3[[#This Row],[Gener]:[Desembre]])</f>
        <v>232505.55299774517</v>
      </c>
    </row>
    <row r="28" spans="1:15" x14ac:dyDescent="0.25">
      <c r="A28" s="13">
        <v>25</v>
      </c>
      <c r="B28" s="93" t="s">
        <v>20</v>
      </c>
      <c r="C28" s="52">
        <v>30361</v>
      </c>
      <c r="D28" s="48">
        <v>29144</v>
      </c>
      <c r="E28" s="66">
        <v>36036</v>
      </c>
      <c r="F28" s="11">
        <v>30284.058201058197</v>
      </c>
      <c r="G28" s="11">
        <v>34633.868469427209</v>
      </c>
      <c r="H28" s="11">
        <v>34656.192600252391</v>
      </c>
      <c r="I28" s="11">
        <v>28430.458578207305</v>
      </c>
      <c r="J28" s="11">
        <v>35745.515163746124</v>
      </c>
      <c r="K28" s="11">
        <v>33839.492270000002</v>
      </c>
      <c r="L28" s="11">
        <v>35039.300000000003</v>
      </c>
      <c r="M28" s="11">
        <v>31716.656891495601</v>
      </c>
      <c r="N28" s="12">
        <v>30579.836918936126</v>
      </c>
      <c r="O28" s="124">
        <f>SUM(Tabla3[[#This Row],[Gener]:[Desembre]])</f>
        <v>390466.3790931229</v>
      </c>
    </row>
    <row r="29" spans="1:15" x14ac:dyDescent="0.25">
      <c r="A29" s="13">
        <v>26</v>
      </c>
      <c r="B29" s="93" t="s">
        <v>45</v>
      </c>
      <c r="C29" s="52">
        <v>8100</v>
      </c>
      <c r="D29" s="48">
        <v>7220</v>
      </c>
      <c r="E29" s="66">
        <v>7480</v>
      </c>
      <c r="F29" s="11">
        <v>8780</v>
      </c>
      <c r="G29" s="11">
        <v>9460</v>
      </c>
      <c r="H29" s="11">
        <v>8420</v>
      </c>
      <c r="I29" s="11">
        <v>9440</v>
      </c>
      <c r="J29" s="11">
        <v>8840</v>
      </c>
      <c r="K29" s="11">
        <v>8920</v>
      </c>
      <c r="L29" s="11">
        <v>8820</v>
      </c>
      <c r="M29" s="11">
        <v>7860</v>
      </c>
      <c r="N29" s="12">
        <v>8460</v>
      </c>
      <c r="O29" s="124">
        <f>SUM(Tabla3[[#This Row],[Gener]:[Desembre]])</f>
        <v>101800</v>
      </c>
    </row>
    <row r="30" spans="1:15" x14ac:dyDescent="0.25">
      <c r="A30" s="13">
        <v>27</v>
      </c>
      <c r="B30" s="93" t="s">
        <v>46</v>
      </c>
      <c r="C30" s="52"/>
      <c r="D30" s="48"/>
      <c r="E30" s="66"/>
      <c r="F30" s="11"/>
      <c r="G30" s="11"/>
      <c r="H30" s="11"/>
      <c r="I30" s="11"/>
      <c r="J30" s="11"/>
      <c r="K30" s="11"/>
      <c r="L30" s="11"/>
      <c r="M30" s="11"/>
      <c r="N30" s="12"/>
      <c r="O30" s="124">
        <f>SUM(Tabla3[[#This Row],[Gener]:[Desembre]])</f>
        <v>0</v>
      </c>
    </row>
    <row r="31" spans="1:15" x14ac:dyDescent="0.25">
      <c r="A31" s="13">
        <v>28</v>
      </c>
      <c r="B31" s="93" t="s">
        <v>47</v>
      </c>
      <c r="C31" s="52">
        <v>14037</v>
      </c>
      <c r="D31" s="48">
        <v>13103</v>
      </c>
      <c r="E31" s="66">
        <v>13502</v>
      </c>
      <c r="F31" s="11">
        <v>12842.758635253165</v>
      </c>
      <c r="G31" s="11">
        <v>15122.430807284491</v>
      </c>
      <c r="H31" s="11">
        <v>14674.249545863955</v>
      </c>
      <c r="I31" s="11">
        <v>12935.032055172596</v>
      </c>
      <c r="J31" s="11">
        <v>20482.785257703301</v>
      </c>
      <c r="K31" s="11">
        <v>15146.865390000001</v>
      </c>
      <c r="L31" s="11">
        <v>14661.049646095773</v>
      </c>
      <c r="M31" s="11">
        <v>12734.606248872866</v>
      </c>
      <c r="N31" s="12">
        <v>13131.424433749233</v>
      </c>
      <c r="O31" s="124">
        <f>SUM(Tabla3[[#This Row],[Gener]:[Desembre]])</f>
        <v>172373.2020199954</v>
      </c>
    </row>
    <row r="32" spans="1:15" x14ac:dyDescent="0.25">
      <c r="A32" s="13">
        <v>29</v>
      </c>
      <c r="B32" s="93" t="s">
        <v>48</v>
      </c>
      <c r="C32" s="52">
        <v>361</v>
      </c>
      <c r="D32" s="48">
        <v>184</v>
      </c>
      <c r="E32" s="66">
        <v>524</v>
      </c>
      <c r="F32" s="11">
        <v>155.28528528528528</v>
      </c>
      <c r="G32" s="11">
        <v>325.76632094279148</v>
      </c>
      <c r="H32" s="11">
        <v>294.38264580369844</v>
      </c>
      <c r="I32" s="11">
        <v>373.43250016934223</v>
      </c>
      <c r="J32" s="11">
        <v>416.35209505941214</v>
      </c>
      <c r="K32" s="11">
        <v>249.87030369999999</v>
      </c>
      <c r="L32" s="11">
        <v>312.56738519896419</v>
      </c>
      <c r="M32" s="11">
        <v>286.36679536679537</v>
      </c>
      <c r="N32" s="12">
        <v>302.15075848551356</v>
      </c>
      <c r="O32" s="124">
        <f>SUM(Tabla3[[#This Row],[Gener]:[Desembre]])</f>
        <v>3785.1740900118025</v>
      </c>
    </row>
    <row r="33" spans="1:17" x14ac:dyDescent="0.25">
      <c r="A33" s="13">
        <v>30</v>
      </c>
      <c r="B33" s="93" t="s">
        <v>50</v>
      </c>
      <c r="C33" s="52">
        <v>25300</v>
      </c>
      <c r="D33" s="48">
        <v>22140</v>
      </c>
      <c r="E33" s="66">
        <v>22460</v>
      </c>
      <c r="F33" s="11">
        <v>25760</v>
      </c>
      <c r="G33" s="11">
        <v>27100</v>
      </c>
      <c r="H33" s="11">
        <v>24140</v>
      </c>
      <c r="I33" s="11">
        <v>26760</v>
      </c>
      <c r="J33" s="11">
        <v>25760</v>
      </c>
      <c r="K33" s="11">
        <v>25220</v>
      </c>
      <c r="L33" s="11">
        <v>23900</v>
      </c>
      <c r="M33" s="11">
        <v>21140</v>
      </c>
      <c r="N33" s="12">
        <v>23460</v>
      </c>
      <c r="O33" s="124">
        <f>SUM(Tabla3[[#This Row],[Gener]:[Desembre]])</f>
        <v>293140</v>
      </c>
    </row>
    <row r="34" spans="1:17" x14ac:dyDescent="0.25">
      <c r="A34" s="13">
        <v>31</v>
      </c>
      <c r="B34" s="93" t="s">
        <v>51</v>
      </c>
      <c r="C34" s="52">
        <v>2627</v>
      </c>
      <c r="D34" s="48">
        <v>2881</v>
      </c>
      <c r="E34" s="66">
        <v>2662</v>
      </c>
      <c r="F34" s="11">
        <v>2881.9518910626243</v>
      </c>
      <c r="G34" s="11">
        <v>3332.1667420749304</v>
      </c>
      <c r="H34" s="11">
        <v>3552.8954018443314</v>
      </c>
      <c r="I34" s="11">
        <v>3081.2162830101679</v>
      </c>
      <c r="J34" s="11">
        <v>2956.4425460609323</v>
      </c>
      <c r="K34" s="11">
        <v>2913.1941320000001</v>
      </c>
      <c r="L34" s="11">
        <v>3385.0520488194798</v>
      </c>
      <c r="M34" s="11">
        <v>2684.5241859097423</v>
      </c>
      <c r="N34" s="12">
        <v>2534.2910273163757</v>
      </c>
      <c r="O34" s="124">
        <f>SUM(Tabla3[[#This Row],[Gener]:[Desembre]])</f>
        <v>35491.734258098586</v>
      </c>
    </row>
    <row r="35" spans="1:17" x14ac:dyDescent="0.25">
      <c r="A35" s="13">
        <v>32</v>
      </c>
      <c r="B35" s="93" t="s">
        <v>52</v>
      </c>
      <c r="C35" s="52">
        <v>17990</v>
      </c>
      <c r="D35" s="48">
        <v>16280</v>
      </c>
      <c r="E35" s="66">
        <v>19012</v>
      </c>
      <c r="F35" s="11">
        <v>20135.385905333689</v>
      </c>
      <c r="G35" s="11">
        <v>21287.415057744794</v>
      </c>
      <c r="H35" s="11">
        <v>20545.801793656894</v>
      </c>
      <c r="I35" s="11">
        <v>21877.738875503583</v>
      </c>
      <c r="J35" s="11">
        <v>21823.086821535857</v>
      </c>
      <c r="K35" s="11">
        <v>20148.41027</v>
      </c>
      <c r="L35" s="11">
        <v>19834.413721386532</v>
      </c>
      <c r="M35" s="11">
        <v>20999.105565969392</v>
      </c>
      <c r="N35" s="12">
        <v>20635.244794323233</v>
      </c>
      <c r="O35" s="124">
        <f>SUM(Tabla3[[#This Row],[Gener]:[Desembre]])</f>
        <v>240568.60280545396</v>
      </c>
      <c r="Q35" s="20"/>
    </row>
    <row r="36" spans="1:17" x14ac:dyDescent="0.25">
      <c r="A36" s="13">
        <v>33</v>
      </c>
      <c r="B36" s="93" t="s">
        <v>21</v>
      </c>
      <c r="C36" s="52"/>
      <c r="D36" s="48"/>
      <c r="E36" s="66"/>
      <c r="F36" s="11"/>
      <c r="G36" s="11"/>
      <c r="H36" s="11"/>
      <c r="I36" s="11"/>
      <c r="J36" s="11"/>
      <c r="K36" s="11"/>
      <c r="L36" s="11"/>
      <c r="M36" s="11"/>
      <c r="N36" s="12"/>
      <c r="O36" s="124">
        <f>SUM(Tabla3[[#This Row],[Gener]:[Desembre]])</f>
        <v>0</v>
      </c>
    </row>
    <row r="37" spans="1:17" x14ac:dyDescent="0.25">
      <c r="A37" s="13">
        <v>34</v>
      </c>
      <c r="B37" s="93" t="s">
        <v>22</v>
      </c>
      <c r="C37" s="52">
        <v>5446</v>
      </c>
      <c r="D37" s="48">
        <v>5266</v>
      </c>
      <c r="E37" s="66">
        <v>6055</v>
      </c>
      <c r="F37" s="11">
        <v>5713.204370897919</v>
      </c>
      <c r="G37" s="11">
        <v>6244.9286174172157</v>
      </c>
      <c r="H37" s="11">
        <v>5833.0263913328226</v>
      </c>
      <c r="I37" s="11">
        <v>6195.7337091013569</v>
      </c>
      <c r="J37" s="11">
        <v>6218.9948531001155</v>
      </c>
      <c r="K37" s="11">
        <v>5288.1731609999997</v>
      </c>
      <c r="L37" s="11">
        <v>5638.5875797329281</v>
      </c>
      <c r="M37" s="11">
        <v>5986.3982225263144</v>
      </c>
      <c r="N37" s="12">
        <v>4784.4502000291777</v>
      </c>
      <c r="O37" s="124">
        <f>SUM(Tabla3[[#This Row],[Gener]:[Desembre]])</f>
        <v>68670.497105137852</v>
      </c>
    </row>
    <row r="38" spans="1:17" x14ac:dyDescent="0.25">
      <c r="A38" s="13">
        <v>35</v>
      </c>
      <c r="B38" s="93" t="s">
        <v>23</v>
      </c>
      <c r="C38" s="52">
        <v>6398</v>
      </c>
      <c r="D38" s="48">
        <v>5356</v>
      </c>
      <c r="E38" s="66">
        <v>6255</v>
      </c>
      <c r="F38" s="11">
        <v>5904.58</v>
      </c>
      <c r="G38" s="11">
        <v>7307.3548029982176</v>
      </c>
      <c r="H38" s="11">
        <v>7061.7097375002941</v>
      </c>
      <c r="I38" s="11">
        <v>7487.3637537899376</v>
      </c>
      <c r="J38" s="11">
        <v>6803.1699997760388</v>
      </c>
      <c r="K38" s="11">
        <v>6326.3478839999998</v>
      </c>
      <c r="L38" s="11">
        <v>6589.9641443002984</v>
      </c>
      <c r="M38" s="11">
        <v>5578.082874386494</v>
      </c>
      <c r="N38" s="12">
        <v>5576.0071074910566</v>
      </c>
      <c r="O38" s="124">
        <f>SUM(Tabla3[[#This Row],[Gener]:[Desembre]])</f>
        <v>76643.580304242336</v>
      </c>
    </row>
    <row r="39" spans="1:17" x14ac:dyDescent="0.25">
      <c r="A39" s="13">
        <v>36</v>
      </c>
      <c r="B39" s="93" t="s">
        <v>24</v>
      </c>
      <c r="C39" s="52">
        <v>1159</v>
      </c>
      <c r="D39" s="48">
        <v>1111</v>
      </c>
      <c r="E39" s="66">
        <v>1614</v>
      </c>
      <c r="F39" s="11">
        <v>1601.4964105661779</v>
      </c>
      <c r="G39" s="11">
        <v>1261.5384615384617</v>
      </c>
      <c r="H39" s="11">
        <v>1413.6761133603241</v>
      </c>
      <c r="I39" s="11">
        <v>1600.2564102564104</v>
      </c>
      <c r="J39" s="11">
        <v>2533.2668855534712</v>
      </c>
      <c r="K39" s="11">
        <v>1336.4634149999999</v>
      </c>
      <c r="L39" s="11">
        <v>1209.2200717553733</v>
      </c>
      <c r="M39" s="11">
        <v>1442.0731707317073</v>
      </c>
      <c r="N39" s="12">
        <v>1281.5317139001349</v>
      </c>
      <c r="O39" s="124">
        <f>SUM(Tabla3[[#This Row],[Gener]:[Desembre]])</f>
        <v>17563.522652662061</v>
      </c>
    </row>
    <row r="40" spans="1:17" x14ac:dyDescent="0.25">
      <c r="A40" s="13">
        <v>37</v>
      </c>
      <c r="B40" s="93" t="s">
        <v>25</v>
      </c>
      <c r="C40" s="52">
        <v>9635</v>
      </c>
      <c r="D40" s="48">
        <v>8784</v>
      </c>
      <c r="E40" s="66">
        <v>9920</v>
      </c>
      <c r="F40" s="11">
        <v>9102.2900000000009</v>
      </c>
      <c r="G40" s="11">
        <v>11342.482404930886</v>
      </c>
      <c r="H40" s="11">
        <v>11853.718048222536</v>
      </c>
      <c r="I40" s="11">
        <v>8957.594463851754</v>
      </c>
      <c r="J40" s="11">
        <v>10782.548350152838</v>
      </c>
      <c r="K40" s="11">
        <v>10740.93759</v>
      </c>
      <c r="L40" s="11">
        <v>10471.847012639648</v>
      </c>
      <c r="M40" s="11">
        <v>8649.6473575027903</v>
      </c>
      <c r="N40" s="12">
        <v>10822.347132339521</v>
      </c>
      <c r="O40" s="124">
        <f>SUM(Tabla3[[#This Row],[Gener]:[Desembre]])</f>
        <v>121062.41235963997</v>
      </c>
    </row>
    <row r="41" spans="1:17" x14ac:dyDescent="0.25">
      <c r="A41" s="13">
        <v>38</v>
      </c>
      <c r="B41" s="93" t="s">
        <v>5</v>
      </c>
      <c r="C41" s="52">
        <v>2186</v>
      </c>
      <c r="D41" s="48">
        <v>1893</v>
      </c>
      <c r="E41" s="66">
        <v>2946</v>
      </c>
      <c r="F41" s="11">
        <v>2486.8260969183184</v>
      </c>
      <c r="G41" s="11">
        <v>2343.3145245559035</v>
      </c>
      <c r="H41" s="11">
        <v>2575.2218614718613</v>
      </c>
      <c r="I41" s="11">
        <v>2440.8065134099616</v>
      </c>
      <c r="J41" s="11">
        <v>3710.3971285906769</v>
      </c>
      <c r="K41" s="11">
        <v>2254.5929339999998</v>
      </c>
      <c r="L41" s="11">
        <v>2126.088201409596</v>
      </c>
      <c r="M41" s="11">
        <v>2591.5784445439617</v>
      </c>
      <c r="N41" s="12">
        <v>2383.1487286659703</v>
      </c>
      <c r="O41" s="124">
        <f>SUM(Tabla3[[#This Row],[Gener]:[Desembre]])</f>
        <v>29936.974433566247</v>
      </c>
    </row>
    <row r="42" spans="1:17" x14ac:dyDescent="0.25">
      <c r="A42" s="13">
        <v>39</v>
      </c>
      <c r="B42" s="93" t="s">
        <v>6</v>
      </c>
      <c r="C42" s="52">
        <v>8853</v>
      </c>
      <c r="D42" s="48">
        <v>7424</v>
      </c>
      <c r="E42" s="66">
        <v>8092</v>
      </c>
      <c r="F42" s="11">
        <v>8536.0052697903539</v>
      </c>
      <c r="G42" s="11">
        <v>8789.3793103448279</v>
      </c>
      <c r="H42" s="11">
        <v>7736.6655844155839</v>
      </c>
      <c r="I42" s="11">
        <v>9039.4482758620688</v>
      </c>
      <c r="J42" s="11">
        <v>10016.516853678144</v>
      </c>
      <c r="K42" s="11">
        <v>8745.0759519999992</v>
      </c>
      <c r="L42" s="11">
        <v>8421.36</v>
      </c>
      <c r="M42" s="11">
        <v>6961.7274220032841</v>
      </c>
      <c r="N42" s="12">
        <v>8058.4342605032271</v>
      </c>
      <c r="O42" s="124">
        <f>SUM(Tabla3[[#This Row],[Gener]:[Desembre]])</f>
        <v>100673.61292859749</v>
      </c>
    </row>
    <row r="43" spans="1:17" x14ac:dyDescent="0.25">
      <c r="A43" s="13">
        <v>40</v>
      </c>
      <c r="B43" s="93" t="s">
        <v>8</v>
      </c>
      <c r="C43" s="52">
        <v>162</v>
      </c>
      <c r="D43" s="48">
        <v>272</v>
      </c>
      <c r="E43" s="66">
        <v>575</v>
      </c>
      <c r="F43" s="11">
        <v>405.9113300492611</v>
      </c>
      <c r="G43" s="11">
        <v>134.48275862068965</v>
      </c>
      <c r="H43" s="11">
        <v>555.44642857142856</v>
      </c>
      <c r="I43" s="11">
        <v>464.67911877394636</v>
      </c>
      <c r="J43" s="11">
        <v>692.16091667704563</v>
      </c>
      <c r="K43" s="11">
        <v>196.29629629999999</v>
      </c>
      <c r="L43" s="11">
        <v>644.13306451612902</v>
      </c>
      <c r="M43" s="11">
        <v>534.89177489177484</v>
      </c>
      <c r="N43" s="12">
        <v>427.330779054917</v>
      </c>
      <c r="O43" s="124">
        <f>SUM(Tabla3[[#This Row],[Gener]:[Desembre]])</f>
        <v>5064.3324674551914</v>
      </c>
    </row>
    <row r="44" spans="1:17" s="4" customFormat="1" ht="15.75" thickBot="1" x14ac:dyDescent="0.3">
      <c r="A44" s="86">
        <v>41</v>
      </c>
      <c r="B44" s="95" t="s">
        <v>49</v>
      </c>
      <c r="C44" s="53"/>
      <c r="D44" s="50"/>
      <c r="E44" s="67"/>
      <c r="F44" s="14"/>
      <c r="G44" s="14"/>
      <c r="H44" s="14"/>
      <c r="I44" s="14"/>
      <c r="J44" s="14">
        <v>0</v>
      </c>
      <c r="K44" s="253">
        <v>0</v>
      </c>
      <c r="L44" s="300">
        <v>0</v>
      </c>
      <c r="M44" s="14"/>
      <c r="N44" s="15"/>
      <c r="O44" s="125">
        <f>SUM(Tabla3[[#This Row],[Gener]:[Desembre]])</f>
        <v>0</v>
      </c>
    </row>
    <row r="45" spans="1:17" ht="15.75" thickBot="1" x14ac:dyDescent="0.3">
      <c r="A45" s="90"/>
      <c r="B45" s="233" t="s">
        <v>71</v>
      </c>
      <c r="C45" s="5">
        <f t="shared" ref="C45:L45" si="0">SUBTOTAL(109,C5:C44)</f>
        <v>629807</v>
      </c>
      <c r="D45" s="6">
        <f t="shared" si="0"/>
        <v>560436</v>
      </c>
      <c r="E45" s="6">
        <f t="shared" si="0"/>
        <v>654482</v>
      </c>
      <c r="F45" s="6">
        <f t="shared" si="0"/>
        <v>637313.08744638693</v>
      </c>
      <c r="G45" s="6">
        <f t="shared" si="0"/>
        <v>644043.9315793853</v>
      </c>
      <c r="H45" s="6">
        <f t="shared" si="0"/>
        <v>627490.83275663399</v>
      </c>
      <c r="I45" s="6">
        <f t="shared" si="0"/>
        <v>645919.95862308715</v>
      </c>
      <c r="J45" s="6">
        <f t="shared" si="0"/>
        <v>659514.58057588479</v>
      </c>
      <c r="K45" s="6">
        <f t="shared" si="0"/>
        <v>655967.48529900005</v>
      </c>
      <c r="L45" s="6">
        <f t="shared" si="0"/>
        <v>651322.89905257395</v>
      </c>
      <c r="M45" s="6">
        <f>SUBTOTAL(109,M5:M44)</f>
        <v>625152.63317861862</v>
      </c>
      <c r="N45" s="6">
        <f>SUBTOTAL(109,N5:N44)</f>
        <v>664031.82555771177</v>
      </c>
      <c r="O45" s="24">
        <f>SUBTOTAL(109,O5:O44)</f>
        <v>7655482.2340692831</v>
      </c>
    </row>
    <row r="46" spans="1:17" ht="15.75" thickBot="1" x14ac:dyDescent="0.3">
      <c r="A46" s="90"/>
      <c r="B46" s="25" t="s">
        <v>69</v>
      </c>
      <c r="C46" s="26">
        <v>609328.2300000001</v>
      </c>
      <c r="D46" s="27">
        <v>571196.77999999991</v>
      </c>
      <c r="E46" s="27">
        <v>651751.22</v>
      </c>
      <c r="F46" s="27">
        <v>635148.75999999989</v>
      </c>
      <c r="G46" s="27">
        <v>641992.59999999986</v>
      </c>
      <c r="H46" s="27">
        <v>650793.76</v>
      </c>
      <c r="I46" s="27">
        <v>659463.04</v>
      </c>
      <c r="J46" s="27">
        <v>606557.29999999993</v>
      </c>
      <c r="K46" s="27">
        <v>636501.04999999981</v>
      </c>
      <c r="L46" s="27">
        <v>622553.81000000006</v>
      </c>
      <c r="M46" s="27">
        <v>645245.97552538966</v>
      </c>
      <c r="N46" s="28">
        <v>630556</v>
      </c>
      <c r="O46" s="29">
        <f>SUM(Tabla3[[#This Row],[Gener]:[Desembre]])</f>
        <v>7561088.5255253883</v>
      </c>
    </row>
    <row r="47" spans="1:17" ht="15.75" thickBot="1" x14ac:dyDescent="0.3">
      <c r="A47" s="90"/>
      <c r="B47" s="78" t="s">
        <v>58</v>
      </c>
      <c r="C47" s="231">
        <f>(C45/C46)-1</f>
        <v>3.3608766165322601E-2</v>
      </c>
      <c r="D47" s="232">
        <f t="shared" ref="D47:O47" si="1">(D45/D46)-1</f>
        <v>-1.8839006760507093E-2</v>
      </c>
      <c r="E47" s="232">
        <f t="shared" si="1"/>
        <v>4.1899116046151264E-3</v>
      </c>
      <c r="F47" s="232">
        <f t="shared" si="1"/>
        <v>3.4075913906956856E-3</v>
      </c>
      <c r="G47" s="232">
        <f t="shared" si="1"/>
        <v>3.1952573587070709E-3</v>
      </c>
      <c r="H47" s="232">
        <f t="shared" si="1"/>
        <v>-3.5806930975131102E-2</v>
      </c>
      <c r="I47" s="232">
        <f t="shared" si="1"/>
        <v>-2.0536528289611056E-2</v>
      </c>
      <c r="J47" s="232">
        <f t="shared" si="1"/>
        <v>8.7307960148010455E-2</v>
      </c>
      <c r="K47" s="232">
        <f t="shared" si="1"/>
        <v>3.0583508540952486E-2</v>
      </c>
      <c r="L47" s="232">
        <f t="shared" si="1"/>
        <v>4.621140950462399E-2</v>
      </c>
      <c r="M47" s="232">
        <f t="shared" si="1"/>
        <v>-3.1140593058964994E-2</v>
      </c>
      <c r="N47" s="232">
        <f t="shared" si="1"/>
        <v>5.3089377561567508E-2</v>
      </c>
      <c r="O47" s="232">
        <f t="shared" si="1"/>
        <v>1.2484142756063799E-2</v>
      </c>
    </row>
    <row r="48" spans="1:17" ht="15.75" thickBot="1" x14ac:dyDescent="0.3">
      <c r="A48" s="14"/>
      <c r="B48" s="269" t="s">
        <v>68</v>
      </c>
      <c r="C48" s="234">
        <v>4173.6314508655532</v>
      </c>
      <c r="D48" s="235">
        <v>3124.0207083461914</v>
      </c>
      <c r="E48" s="235">
        <v>4037.1051385986957</v>
      </c>
      <c r="F48" s="235">
        <v>4126.9158069144323</v>
      </c>
      <c r="G48" s="235">
        <v>4335.6190349740391</v>
      </c>
      <c r="H48" s="235">
        <v>4649.1672433660624</v>
      </c>
      <c r="I48" s="235">
        <v>3140.0413769127267</v>
      </c>
      <c r="J48" s="235">
        <v>5165.4194241152481</v>
      </c>
      <c r="K48" s="235">
        <v>4852.5146844676274</v>
      </c>
      <c r="L48" s="235">
        <v>4337.1071765801144</v>
      </c>
      <c r="M48" s="235">
        <v>4667.3668213813462</v>
      </c>
      <c r="N48" s="235">
        <v>4268.1744422882712</v>
      </c>
      <c r="O48" s="270">
        <f>SUM(C48:N48)</f>
        <v>50877.08330881031</v>
      </c>
    </row>
    <row r="50" spans="12:13" s="3" customFormat="1" x14ac:dyDescent="0.25">
      <c r="L50" s="302"/>
      <c r="M50" s="302"/>
    </row>
    <row r="51" spans="12:13" s="3" customFormat="1" x14ac:dyDescent="0.25"/>
  </sheetData>
  <sheetProtection sheet="1" objects="1" scenarios="1"/>
  <printOptions horizontalCentered="1"/>
  <pageMargins left="0.19685039370078741" right="0.23622047244094491" top="0.39370078740157483" bottom="0.43307086614173229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0"/>
  <sheetViews>
    <sheetView showZeros="0" zoomScaleNormal="100" workbookViewId="0">
      <selection activeCell="J20" sqref="J20"/>
    </sheetView>
  </sheetViews>
  <sheetFormatPr baseColWidth="10" defaultColWidth="11.42578125" defaultRowHeight="15" x14ac:dyDescent="0.25"/>
  <cols>
    <col min="1" max="1" width="5.42578125" style="3" customWidth="1"/>
    <col min="2" max="2" width="26.140625" style="3" bestFit="1" customWidth="1"/>
    <col min="3" max="5" width="11.42578125" style="2"/>
    <col min="6" max="6" width="11.85546875" style="2" bestFit="1" customWidth="1"/>
    <col min="7" max="10" width="11.42578125" style="2"/>
    <col min="11" max="11" width="11.85546875" style="2" customWidth="1"/>
    <col min="12" max="12" width="11.42578125" style="2"/>
    <col min="13" max="13" width="12.5703125" style="2" customWidth="1"/>
    <col min="14" max="14" width="12.28515625" style="2" customWidth="1"/>
    <col min="15" max="15" width="11.42578125" style="2"/>
    <col min="16" max="16384" width="11.42578125" style="3"/>
  </cols>
  <sheetData>
    <row r="1" spans="1:15" ht="15.75" x14ac:dyDescent="0.25">
      <c r="B1" s="1" t="s">
        <v>73</v>
      </c>
    </row>
    <row r="3" spans="1:15" ht="15.75" thickBot="1" x14ac:dyDescent="0.3">
      <c r="B3" s="275" t="s">
        <v>79</v>
      </c>
      <c r="C3" s="4" t="s">
        <v>54</v>
      </c>
    </row>
    <row r="4" spans="1:15" ht="15.75" thickBot="1" x14ac:dyDescent="0.3">
      <c r="A4" s="99" t="s">
        <v>59</v>
      </c>
      <c r="B4" s="22" t="s">
        <v>57</v>
      </c>
      <c r="C4" s="5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7" t="s">
        <v>37</v>
      </c>
      <c r="O4" s="24" t="s">
        <v>38</v>
      </c>
    </row>
    <row r="5" spans="1:15" x14ac:dyDescent="0.25">
      <c r="A5" s="100">
        <v>1</v>
      </c>
      <c r="B5" s="97" t="s">
        <v>39</v>
      </c>
      <c r="C5" s="51">
        <v>21472.02</v>
      </c>
      <c r="D5" s="46">
        <v>18832.439999999999</v>
      </c>
      <c r="E5" s="46">
        <v>20527</v>
      </c>
      <c r="F5" s="46">
        <v>11519.227891156463</v>
      </c>
      <c r="G5" s="46">
        <v>17645.441441441442</v>
      </c>
      <c r="H5" s="46">
        <v>18042.5</v>
      </c>
      <c r="I5" s="46">
        <v>14159.292929292929</v>
      </c>
      <c r="J5" s="46">
        <v>19789.172932330828</v>
      </c>
      <c r="K5" s="46">
        <v>23830.176520000001</v>
      </c>
      <c r="L5" s="46">
        <v>10818.528735632184</v>
      </c>
      <c r="M5" s="46">
        <v>26701.18629613737</v>
      </c>
      <c r="N5" s="47">
        <v>16480.06012378426</v>
      </c>
      <c r="O5" s="123">
        <f>SUM(Tabla5[[#This Row],[Gener]:[Desembre]])</f>
        <v>219817.04686977548</v>
      </c>
    </row>
    <row r="6" spans="1:15" x14ac:dyDescent="0.25">
      <c r="A6" s="101">
        <v>2</v>
      </c>
      <c r="B6" s="98" t="s">
        <v>0</v>
      </c>
      <c r="C6" s="52">
        <v>24294.880000000001</v>
      </c>
      <c r="D6" s="48">
        <v>13098.37</v>
      </c>
      <c r="E6" s="48">
        <v>11634</v>
      </c>
      <c r="F6" s="48">
        <v>21146.877289377288</v>
      </c>
      <c r="G6" s="48">
        <v>7893.8894009216592</v>
      </c>
      <c r="H6" s="48">
        <v>15485.521274450493</v>
      </c>
      <c r="I6" s="48">
        <v>27834.848484848484</v>
      </c>
      <c r="J6" s="48">
        <v>29594.68095238095</v>
      </c>
      <c r="K6" s="48">
        <v>17159.787670000002</v>
      </c>
      <c r="L6" s="48">
        <v>14177.564102564102</v>
      </c>
      <c r="M6" s="48">
        <v>23226.819703491154</v>
      </c>
      <c r="N6" s="49">
        <v>11953.214285714286</v>
      </c>
      <c r="O6" s="124">
        <f>SUM(Tabla5[[#This Row],[Gener]:[Desembre]])</f>
        <v>217500.4531637484</v>
      </c>
    </row>
    <row r="7" spans="1:15" x14ac:dyDescent="0.25">
      <c r="A7" s="101">
        <v>3</v>
      </c>
      <c r="B7" s="98" t="s">
        <v>1</v>
      </c>
      <c r="C7" s="52">
        <v>34487.26</v>
      </c>
      <c r="D7" s="48">
        <v>32576.11</v>
      </c>
      <c r="E7" s="48">
        <v>33735</v>
      </c>
      <c r="F7" s="48">
        <v>30971.686857351637</v>
      </c>
      <c r="G7" s="48">
        <v>30737.264132798915</v>
      </c>
      <c r="H7" s="48">
        <v>10322.681818181818</v>
      </c>
      <c r="I7" s="48">
        <v>58249.879970436064</v>
      </c>
      <c r="J7" s="48">
        <v>36997.47560182173</v>
      </c>
      <c r="K7" s="48">
        <v>33975.504269999998</v>
      </c>
      <c r="L7" s="48">
        <v>32375.142857142859</v>
      </c>
      <c r="M7" s="48">
        <v>22429.452730931305</v>
      </c>
      <c r="N7" s="49">
        <v>30971.697840473706</v>
      </c>
      <c r="O7" s="124">
        <f>SUM(Tabla5[[#This Row],[Gener]:[Desembre]])</f>
        <v>387829.15607913799</v>
      </c>
    </row>
    <row r="8" spans="1:15" x14ac:dyDescent="0.25">
      <c r="A8" s="101">
        <v>4</v>
      </c>
      <c r="B8" s="98" t="s">
        <v>2</v>
      </c>
      <c r="C8" s="52">
        <v>2129.14</v>
      </c>
      <c r="D8" s="48">
        <v>1851.43</v>
      </c>
      <c r="E8" s="48">
        <v>1048</v>
      </c>
      <c r="F8" s="48">
        <v>2271.8918918918916</v>
      </c>
      <c r="G8" s="48">
        <v>1618.8235294117646</v>
      </c>
      <c r="H8" s="48">
        <v>2240</v>
      </c>
      <c r="I8" s="48">
        <v>1194.6666666666667</v>
      </c>
      <c r="J8" s="48">
        <v>1264.516129032258</v>
      </c>
      <c r="K8" s="48">
        <v>1600</v>
      </c>
      <c r="L8" s="48">
        <v>1645.7142857142858</v>
      </c>
      <c r="M8" s="48"/>
      <c r="N8" s="49">
        <v>3792.9411764705883</v>
      </c>
      <c r="O8" s="124">
        <f>SUM(Tabla5[[#This Row],[Gener]:[Desembre]])</f>
        <v>20657.123679187451</v>
      </c>
    </row>
    <row r="9" spans="1:15" x14ac:dyDescent="0.25">
      <c r="A9" s="101">
        <v>5</v>
      </c>
      <c r="B9" s="98" t="s">
        <v>3</v>
      </c>
      <c r="C9" s="52">
        <v>8314.4599999999991</v>
      </c>
      <c r="D9" s="48">
        <v>21884.43</v>
      </c>
      <c r="E9" s="48">
        <v>11529</v>
      </c>
      <c r="F9" s="48">
        <v>21837.943502824859</v>
      </c>
      <c r="G9" s="48">
        <v>8867.1428571428569</v>
      </c>
      <c r="H9" s="48">
        <v>17432.95008912656</v>
      </c>
      <c r="I9" s="48">
        <v>34019.856410256412</v>
      </c>
      <c r="J9" s="48">
        <v>7035.35</v>
      </c>
      <c r="K9" s="48">
        <v>8780.7692310000002</v>
      </c>
      <c r="L9" s="48">
        <v>24529.361010862023</v>
      </c>
      <c r="M9" s="48">
        <v>7307.2495543672012</v>
      </c>
      <c r="N9" s="49">
        <v>31977.402556164168</v>
      </c>
      <c r="O9" s="124">
        <f>SUM(Tabla5[[#This Row],[Gener]:[Desembre]])</f>
        <v>203515.91521174408</v>
      </c>
    </row>
    <row r="10" spans="1:15" x14ac:dyDescent="0.25">
      <c r="A10" s="101">
        <v>6</v>
      </c>
      <c r="B10" s="98" t="s">
        <v>4</v>
      </c>
      <c r="C10" s="52">
        <v>40463.56</v>
      </c>
      <c r="D10" s="48">
        <v>20799.2</v>
      </c>
      <c r="E10" s="48">
        <v>37006</v>
      </c>
      <c r="F10" s="48">
        <v>27458.594938830232</v>
      </c>
      <c r="G10" s="48">
        <v>24260.396497042304</v>
      </c>
      <c r="H10" s="48">
        <v>40229.244444444441</v>
      </c>
      <c r="I10" s="48">
        <v>51827.798151965995</v>
      </c>
      <c r="J10" s="48">
        <v>35627.259030624547</v>
      </c>
      <c r="K10" s="48">
        <v>34263.841780000002</v>
      </c>
      <c r="L10" s="48">
        <v>29822.077922077922</v>
      </c>
      <c r="M10" s="48">
        <v>35169.553995171642</v>
      </c>
      <c r="N10" s="49">
        <v>41723.049095607239</v>
      </c>
      <c r="O10" s="124">
        <f>SUM(Tabla5[[#This Row],[Gener]:[Desembre]])</f>
        <v>418650.57585576427</v>
      </c>
    </row>
    <row r="11" spans="1:15" x14ac:dyDescent="0.25">
      <c r="A11" s="101">
        <v>8</v>
      </c>
      <c r="B11" s="98" t="s">
        <v>7</v>
      </c>
      <c r="C11" s="52">
        <v>3785.14</v>
      </c>
      <c r="D11" s="48">
        <v>3291.43</v>
      </c>
      <c r="E11" s="48">
        <v>2226</v>
      </c>
      <c r="F11" s="48">
        <v>4543.7837837837833</v>
      </c>
      <c r="G11" s="48">
        <v>3237.6470588235293</v>
      </c>
      <c r="H11" s="48">
        <v>4480</v>
      </c>
      <c r="I11" s="48">
        <v>2796.1538461538462</v>
      </c>
      <c r="J11" s="48">
        <v>3741.8894009216592</v>
      </c>
      <c r="K11" s="48">
        <v>3600</v>
      </c>
      <c r="L11" s="48">
        <v>3497.1428571428573</v>
      </c>
      <c r="M11" s="48"/>
      <c r="N11" s="49">
        <v>7267.8235294117649</v>
      </c>
      <c r="O11" s="124">
        <f>SUM(Tabla5[[#This Row],[Gener]:[Desembre]])</f>
        <v>42467.010476237439</v>
      </c>
    </row>
    <row r="12" spans="1:15" x14ac:dyDescent="0.25">
      <c r="A12" s="101">
        <v>9</v>
      </c>
      <c r="B12" s="98" t="s">
        <v>40</v>
      </c>
      <c r="C12" s="5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124">
        <f>SUM(Tabla5[[#This Row],[Gener]:[Desembre]])</f>
        <v>0</v>
      </c>
    </row>
    <row r="13" spans="1:15" x14ac:dyDescent="0.25">
      <c r="A13" s="101">
        <v>10</v>
      </c>
      <c r="B13" s="98" t="s">
        <v>41</v>
      </c>
      <c r="C13" s="52">
        <v>29205.48</v>
      </c>
      <c r="D13" s="48">
        <v>28865.83</v>
      </c>
      <c r="E13" s="48">
        <v>24569</v>
      </c>
      <c r="F13" s="48">
        <v>18366.849206349209</v>
      </c>
      <c r="G13" s="48">
        <v>17463.709743005857</v>
      </c>
      <c r="H13" s="48">
        <v>0</v>
      </c>
      <c r="I13" s="48"/>
      <c r="J13" s="48"/>
      <c r="K13" s="48"/>
      <c r="L13" s="48"/>
      <c r="M13" s="48"/>
      <c r="N13" s="49"/>
      <c r="O13" s="124">
        <f>SUM(Tabla5[[#This Row],[Gener]:[Desembre]])</f>
        <v>118470.86894935506</v>
      </c>
    </row>
    <row r="14" spans="1:15" x14ac:dyDescent="0.25">
      <c r="A14" s="101">
        <v>11</v>
      </c>
      <c r="B14" s="98" t="s">
        <v>9</v>
      </c>
      <c r="C14" s="52">
        <v>85057</v>
      </c>
      <c r="D14" s="48">
        <v>103600</v>
      </c>
      <c r="E14" s="48">
        <v>103239</v>
      </c>
      <c r="F14" s="48">
        <v>93086.244507265787</v>
      </c>
      <c r="G14" s="48">
        <v>57768.030828039489</v>
      </c>
      <c r="H14" s="48">
        <v>93817.401937091912</v>
      </c>
      <c r="I14" s="48">
        <v>110128.17391304349</v>
      </c>
      <c r="J14" s="48">
        <v>80151.818181818177</v>
      </c>
      <c r="K14" s="48">
        <v>127518.1835</v>
      </c>
      <c r="L14" s="48">
        <v>75508.55905425454</v>
      </c>
      <c r="M14" s="48">
        <v>77762.510702784872</v>
      </c>
      <c r="N14" s="49">
        <v>95323.226381461689</v>
      </c>
      <c r="O14" s="124">
        <f>SUM(Tabla5[[#This Row],[Gener]:[Desembre]])</f>
        <v>1102960.14900576</v>
      </c>
    </row>
    <row r="15" spans="1:15" x14ac:dyDescent="0.25">
      <c r="A15" s="101">
        <v>12</v>
      </c>
      <c r="B15" s="98" t="s">
        <v>10</v>
      </c>
      <c r="C15" s="52">
        <v>3599.44</v>
      </c>
      <c r="D15" s="48">
        <v>3917.06</v>
      </c>
      <c r="E15" s="48">
        <v>6804</v>
      </c>
      <c r="F15" s="48">
        <v>3506.086956521739</v>
      </c>
      <c r="G15" s="48">
        <v>5515.2314814814818</v>
      </c>
      <c r="H15" s="48">
        <v>6140</v>
      </c>
      <c r="I15" s="48">
        <v>6215</v>
      </c>
      <c r="J15" s="48">
        <v>3843.6363636363635</v>
      </c>
      <c r="K15" s="48">
        <v>10305.53846</v>
      </c>
      <c r="L15" s="48">
        <v>7599.5105672969967</v>
      </c>
      <c r="M15" s="48">
        <v>3739.2857142857142</v>
      </c>
      <c r="N15" s="49">
        <v>4626.2857142857138</v>
      </c>
      <c r="O15" s="124">
        <f>SUM(Tabla5[[#This Row],[Gener]:[Desembre]])</f>
        <v>65811.075257508011</v>
      </c>
    </row>
    <row r="16" spans="1:15" x14ac:dyDescent="0.25">
      <c r="A16" s="101">
        <v>13</v>
      </c>
      <c r="B16" s="98" t="s">
        <v>42</v>
      </c>
      <c r="C16" s="52">
        <v>14383.15</v>
      </c>
      <c r="D16" s="48">
        <v>11731.21</v>
      </c>
      <c r="E16" s="48">
        <v>6566</v>
      </c>
      <c r="F16" s="48">
        <v>11626.187363834422</v>
      </c>
      <c r="G16" s="48">
        <v>13460.784313725489</v>
      </c>
      <c r="H16" s="48">
        <v>9021.25</v>
      </c>
      <c r="I16" s="48">
        <v>13578.154761904761</v>
      </c>
      <c r="J16" s="48">
        <v>4624.1823899371066</v>
      </c>
      <c r="K16" s="48">
        <v>13720</v>
      </c>
      <c r="L16" s="48">
        <v>15517.974683544304</v>
      </c>
      <c r="M16" s="48">
        <v>12343.870129870131</v>
      </c>
      <c r="N16" s="49">
        <v>14266.08695652174</v>
      </c>
      <c r="O16" s="124">
        <f>SUM(Tabla5[[#This Row],[Gener]:[Desembre]])</f>
        <v>140838.85059933795</v>
      </c>
    </row>
    <row r="17" spans="1:15" x14ac:dyDescent="0.25">
      <c r="A17" s="101">
        <v>14</v>
      </c>
      <c r="B17" s="98" t="s">
        <v>11</v>
      </c>
      <c r="C17" s="52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124">
        <f>SUM(Tabla5[[#This Row],[Gener]:[Desembre]])</f>
        <v>0</v>
      </c>
    </row>
    <row r="18" spans="1:15" x14ac:dyDescent="0.25">
      <c r="A18" s="101">
        <v>15</v>
      </c>
      <c r="B18" s="98" t="s">
        <v>12</v>
      </c>
      <c r="C18" s="52">
        <v>22010.73</v>
      </c>
      <c r="D18" s="48">
        <v>20043.330000000002</v>
      </c>
      <c r="E18" s="48">
        <v>13096</v>
      </c>
      <c r="F18" s="48">
        <v>21050.064255509333</v>
      </c>
      <c r="G18" s="48">
        <v>8802.6293706293691</v>
      </c>
      <c r="H18" s="48">
        <v>13968.329952670723</v>
      </c>
      <c r="I18" s="48">
        <v>24166.548327873406</v>
      </c>
      <c r="J18" s="48">
        <v>7973.5</v>
      </c>
      <c r="K18" s="48">
        <v>22502.37082</v>
      </c>
      <c r="L18" s="48">
        <v>10293.488372093023</v>
      </c>
      <c r="M18" s="48">
        <v>12581.507187780771</v>
      </c>
      <c r="N18" s="49">
        <v>13794.55855855856</v>
      </c>
      <c r="O18" s="124">
        <f>SUM(Tabla5[[#This Row],[Gener]:[Desembre]])</f>
        <v>190283.05684511521</v>
      </c>
    </row>
    <row r="19" spans="1:15" x14ac:dyDescent="0.25">
      <c r="A19" s="101">
        <v>16</v>
      </c>
      <c r="B19" s="98" t="s">
        <v>13</v>
      </c>
      <c r="C19" s="52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  <c r="O19" s="124">
        <f>SUM(Tabla5[[#This Row],[Gener]:[Desembre]])</f>
        <v>0</v>
      </c>
    </row>
    <row r="20" spans="1:15" x14ac:dyDescent="0.25">
      <c r="A20" s="101">
        <v>17</v>
      </c>
      <c r="B20" s="98" t="s">
        <v>14</v>
      </c>
      <c r="C20" s="52">
        <v>11753</v>
      </c>
      <c r="D20" s="48">
        <v>10581.06</v>
      </c>
      <c r="E20" s="48">
        <v>9999</v>
      </c>
      <c r="F20" s="48">
        <v>8146.561264822134</v>
      </c>
      <c r="G20" s="48">
        <v>12884.536743744062</v>
      </c>
      <c r="H20" s="48">
        <v>7507.2069236821389</v>
      </c>
      <c r="I20" s="48">
        <v>6740</v>
      </c>
      <c r="J20" s="48">
        <v>7351</v>
      </c>
      <c r="K20" s="48">
        <v>13272.11664</v>
      </c>
      <c r="L20" s="48">
        <v>6905.9179967044729</v>
      </c>
      <c r="M20" s="48">
        <v>11357.191750767881</v>
      </c>
      <c r="N20" s="49">
        <v>16472.531969309464</v>
      </c>
      <c r="O20" s="124">
        <f>SUM(Tabla5[[#This Row],[Gener]:[Desembre]])</f>
        <v>122970.12328903016</v>
      </c>
    </row>
    <row r="21" spans="1:15" x14ac:dyDescent="0.25">
      <c r="A21" s="101">
        <v>18</v>
      </c>
      <c r="B21" s="98" t="s">
        <v>15</v>
      </c>
      <c r="C21" s="52">
        <v>73030</v>
      </c>
      <c r="D21" s="48">
        <v>65080</v>
      </c>
      <c r="E21" s="48">
        <v>91365</v>
      </c>
      <c r="F21" s="48">
        <v>75132.35618349693</v>
      </c>
      <c r="G21" s="48">
        <v>63879.451389759888</v>
      </c>
      <c r="H21" s="48">
        <v>29272.088888888891</v>
      </c>
      <c r="I21" s="48">
        <v>78965</v>
      </c>
      <c r="J21" s="48">
        <v>51078.181818181816</v>
      </c>
      <c r="K21" s="48">
        <v>43860</v>
      </c>
      <c r="L21" s="48">
        <v>86906.722759352328</v>
      </c>
      <c r="M21" s="48">
        <v>79759.07885074841</v>
      </c>
      <c r="N21" s="49">
        <v>50028.112667058624</v>
      </c>
      <c r="O21" s="124">
        <f>SUM(Tabla5[[#This Row],[Gener]:[Desembre]])</f>
        <v>788355.99255748675</v>
      </c>
    </row>
    <row r="22" spans="1:15" x14ac:dyDescent="0.25">
      <c r="A22" s="101">
        <v>19</v>
      </c>
      <c r="B22" s="98" t="s">
        <v>16</v>
      </c>
      <c r="C22" s="52">
        <v>15220</v>
      </c>
      <c r="D22" s="48">
        <v>11203.08</v>
      </c>
      <c r="E22" s="48">
        <v>16720</v>
      </c>
      <c r="F22" s="48">
        <v>11000</v>
      </c>
      <c r="G22" s="48">
        <v>11140</v>
      </c>
      <c r="H22" s="48">
        <v>11220</v>
      </c>
      <c r="I22" s="48">
        <v>11720</v>
      </c>
      <c r="J22" s="48">
        <v>14460</v>
      </c>
      <c r="K22" s="48">
        <v>13285</v>
      </c>
      <c r="L22" s="48">
        <v>11660</v>
      </c>
      <c r="M22" s="48">
        <v>14340</v>
      </c>
      <c r="N22" s="49">
        <v>16198</v>
      </c>
      <c r="O22" s="124">
        <f>SUM(Tabla5[[#This Row],[Gener]:[Desembre]])</f>
        <v>158166.08000000002</v>
      </c>
    </row>
    <row r="23" spans="1:15" x14ac:dyDescent="0.25">
      <c r="A23" s="101">
        <v>20</v>
      </c>
      <c r="B23" s="98" t="s">
        <v>17</v>
      </c>
      <c r="C23" s="52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124">
        <f>SUM(Tabla5[[#This Row],[Gener]:[Desembre]])</f>
        <v>0</v>
      </c>
    </row>
    <row r="24" spans="1:15" x14ac:dyDescent="0.25">
      <c r="A24" s="101">
        <v>21</v>
      </c>
      <c r="B24" s="98" t="s">
        <v>18</v>
      </c>
      <c r="C24" s="52">
        <v>1892.57</v>
      </c>
      <c r="D24" s="48">
        <v>1645.71</v>
      </c>
      <c r="E24" s="48">
        <v>1179</v>
      </c>
      <c r="F24" s="48">
        <v>2019.4594594594594</v>
      </c>
      <c r="G24" s="48">
        <v>1618.8235294117646</v>
      </c>
      <c r="H24" s="48">
        <v>1960</v>
      </c>
      <c r="I24" s="48">
        <v>4409.3846153846152</v>
      </c>
      <c r="J24" s="48">
        <v>1915.0230414746543</v>
      </c>
      <c r="K24" s="48">
        <v>1600</v>
      </c>
      <c r="L24" s="48">
        <v>1645.7142857142858</v>
      </c>
      <c r="M24" s="48"/>
      <c r="N24" s="49">
        <v>3231</v>
      </c>
      <c r="O24" s="124">
        <f>SUM(Tabla5[[#This Row],[Gener]:[Desembre]])</f>
        <v>23116.684931444779</v>
      </c>
    </row>
    <row r="25" spans="1:15" x14ac:dyDescent="0.25">
      <c r="A25" s="101">
        <v>22</v>
      </c>
      <c r="B25" s="98" t="s">
        <v>19</v>
      </c>
      <c r="C25" s="52">
        <v>27226.23</v>
      </c>
      <c r="D25" s="48">
        <v>13041.57</v>
      </c>
      <c r="E25" s="48">
        <v>15627</v>
      </c>
      <c r="F25" s="48">
        <v>20547.413326656293</v>
      </c>
      <c r="G25" s="48">
        <v>25601.37837837838</v>
      </c>
      <c r="H25" s="48">
        <v>15475.225464190982</v>
      </c>
      <c r="I25" s="48">
        <v>33648.965986394556</v>
      </c>
      <c r="J25" s="48">
        <v>28728.686596422442</v>
      </c>
      <c r="K25" s="48">
        <v>19357.155610000002</v>
      </c>
      <c r="L25" s="48">
        <v>22129.063987308302</v>
      </c>
      <c r="M25" s="48">
        <v>20369.296740994854</v>
      </c>
      <c r="N25" s="49">
        <v>17008.666666666668</v>
      </c>
      <c r="O25" s="124">
        <f>SUM(Tabla5[[#This Row],[Gener]:[Desembre]])</f>
        <v>258760.65275701249</v>
      </c>
    </row>
    <row r="26" spans="1:15" x14ac:dyDescent="0.25">
      <c r="A26" s="101">
        <v>23</v>
      </c>
      <c r="B26" s="98" t="s">
        <v>43</v>
      </c>
      <c r="C26" s="52">
        <v>24865.15</v>
      </c>
      <c r="D26" s="48">
        <v>24728.55</v>
      </c>
      <c r="E26" s="48">
        <v>6893</v>
      </c>
      <c r="F26" s="48">
        <v>10498.367201426025</v>
      </c>
      <c r="G26" s="48">
        <v>19073.128904755835</v>
      </c>
      <c r="H26" s="48">
        <v>6427.7611940298502</v>
      </c>
      <c r="I26" s="48">
        <v>31705.22675026123</v>
      </c>
      <c r="J26" s="48">
        <v>7485.625</v>
      </c>
      <c r="K26" s="48">
        <v>24129.486110000002</v>
      </c>
      <c r="L26" s="48">
        <v>11498.683600578221</v>
      </c>
      <c r="M26" s="48">
        <v>15374.047200346611</v>
      </c>
      <c r="N26" s="49">
        <v>5977.9707792207791</v>
      </c>
      <c r="O26" s="124">
        <f>SUM(Tabla5[[#This Row],[Gener]:[Desembre]])</f>
        <v>188656.99674061855</v>
      </c>
    </row>
    <row r="27" spans="1:15" x14ac:dyDescent="0.25">
      <c r="A27" s="101">
        <v>24</v>
      </c>
      <c r="B27" s="98" t="s">
        <v>44</v>
      </c>
      <c r="C27" s="52">
        <v>4490</v>
      </c>
      <c r="D27" s="48">
        <v>17073.099999999999</v>
      </c>
      <c r="E27" s="48">
        <v>11169</v>
      </c>
      <c r="F27" s="48">
        <v>13698.748717948718</v>
      </c>
      <c r="G27" s="48">
        <v>8616.1010770367047</v>
      </c>
      <c r="H27" s="48">
        <v>11309.523809523809</v>
      </c>
      <c r="I27" s="48">
        <v>20914.8</v>
      </c>
      <c r="J27" s="48">
        <v>15359.036511156186</v>
      </c>
      <c r="K27" s="48">
        <v>16051.314479999999</v>
      </c>
      <c r="L27" s="48">
        <v>13697.350291467939</v>
      </c>
      <c r="M27" s="48">
        <v>9505.9635276324261</v>
      </c>
      <c r="N27" s="49">
        <v>6828.501228501229</v>
      </c>
      <c r="O27" s="124">
        <f>SUM(Tabla5[[#This Row],[Gener]:[Desembre]])</f>
        <v>148713.43964326699</v>
      </c>
    </row>
    <row r="28" spans="1:15" x14ac:dyDescent="0.25">
      <c r="A28" s="101">
        <v>25</v>
      </c>
      <c r="B28" s="98" t="s">
        <v>20</v>
      </c>
      <c r="C28" s="52">
        <v>40136.58</v>
      </c>
      <c r="D28" s="48">
        <v>28021.7</v>
      </c>
      <c r="E28" s="48">
        <v>21715</v>
      </c>
      <c r="F28" s="48">
        <v>34886.640502354785</v>
      </c>
      <c r="G28" s="48">
        <v>27275.373022039683</v>
      </c>
      <c r="H28" s="48">
        <v>26038.590848806365</v>
      </c>
      <c r="I28" s="48">
        <v>24223.706896551725</v>
      </c>
      <c r="J28" s="48">
        <v>43342.5</v>
      </c>
      <c r="K28" s="48">
        <v>33488.162450000003</v>
      </c>
      <c r="L28" s="48">
        <v>25588.874889927523</v>
      </c>
      <c r="M28" s="48">
        <v>48250.579124579126</v>
      </c>
      <c r="N28" s="49">
        <v>35046.636363636368</v>
      </c>
      <c r="O28" s="124">
        <f>SUM(Tabla5[[#This Row],[Gener]:[Desembre]])</f>
        <v>388014.34409789555</v>
      </c>
    </row>
    <row r="29" spans="1:15" x14ac:dyDescent="0.25">
      <c r="A29" s="101">
        <v>26</v>
      </c>
      <c r="B29" s="98" t="s">
        <v>45</v>
      </c>
      <c r="C29" s="52">
        <v>9660</v>
      </c>
      <c r="D29" s="48">
        <v>5920</v>
      </c>
      <c r="E29" s="48">
        <v>5940</v>
      </c>
      <c r="F29" s="48">
        <v>6900</v>
      </c>
      <c r="G29" s="48">
        <v>6440</v>
      </c>
      <c r="H29" s="48">
        <v>6160</v>
      </c>
      <c r="I29" s="48">
        <v>10160</v>
      </c>
      <c r="J29" s="48">
        <v>7020</v>
      </c>
      <c r="K29" s="48">
        <v>4930</v>
      </c>
      <c r="L29" s="48">
        <v>6520</v>
      </c>
      <c r="M29" s="48">
        <v>6220</v>
      </c>
      <c r="N29" s="49">
        <v>8780</v>
      </c>
      <c r="O29" s="124">
        <f>SUM(Tabla5[[#This Row],[Gener]:[Desembre]])</f>
        <v>84650</v>
      </c>
    </row>
    <row r="30" spans="1:15" x14ac:dyDescent="0.25">
      <c r="A30" s="101">
        <v>27</v>
      </c>
      <c r="B30" s="98" t="s">
        <v>46</v>
      </c>
      <c r="C30" s="52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  <c r="O30" s="124">
        <f>SUM(Tabla5[[#This Row],[Gener]:[Desembre]])</f>
        <v>0</v>
      </c>
    </row>
    <row r="31" spans="1:15" x14ac:dyDescent="0.25">
      <c r="A31" s="101">
        <v>28</v>
      </c>
      <c r="B31" s="98" t="s">
        <v>47</v>
      </c>
      <c r="C31" s="52">
        <v>21765.040000000001</v>
      </c>
      <c r="D31" s="48">
        <v>10980.97</v>
      </c>
      <c r="E31" s="48">
        <v>14648</v>
      </c>
      <c r="F31" s="48">
        <v>20175.515151515152</v>
      </c>
      <c r="G31" s="48">
        <v>12855.551158763508</v>
      </c>
      <c r="H31" s="48">
        <v>13880</v>
      </c>
      <c r="I31" s="48">
        <v>25774.460784313727</v>
      </c>
      <c r="J31" s="48">
        <v>8299.5833333333321</v>
      </c>
      <c r="K31" s="48">
        <v>16856.017530000001</v>
      </c>
      <c r="L31" s="48">
        <v>9345</v>
      </c>
      <c r="M31" s="48">
        <v>14497.571428571429</v>
      </c>
      <c r="N31" s="49">
        <v>12497.142857142857</v>
      </c>
      <c r="O31" s="124">
        <f>SUM(Tabla5[[#This Row],[Gener]:[Desembre]])</f>
        <v>181574.85224363999</v>
      </c>
    </row>
    <row r="32" spans="1:15" x14ac:dyDescent="0.25">
      <c r="A32" s="101">
        <v>29</v>
      </c>
      <c r="B32" s="98" t="s">
        <v>48</v>
      </c>
      <c r="C32" s="52"/>
      <c r="D32" s="268">
        <v>411.43</v>
      </c>
      <c r="E32" s="48">
        <v>560</v>
      </c>
      <c r="F32" s="48">
        <v>504.86486486486484</v>
      </c>
      <c r="G32" s="48"/>
      <c r="H32" s="48"/>
      <c r="I32" s="48">
        <v>370.76923076923077</v>
      </c>
      <c r="J32" s="48">
        <v>808.57142857142856</v>
      </c>
      <c r="K32" s="48">
        <v>400</v>
      </c>
      <c r="L32" s="48">
        <v>411.42857142857144</v>
      </c>
      <c r="M32" s="48"/>
      <c r="N32" s="49">
        <v>948.23529411764707</v>
      </c>
      <c r="O32" s="124">
        <f>SUM(Tabla5[[#This Row],[Gener]:[Desembre]])</f>
        <v>4415.2993897517426</v>
      </c>
    </row>
    <row r="33" spans="1:18" x14ac:dyDescent="0.25">
      <c r="A33" s="101">
        <v>30</v>
      </c>
      <c r="B33" s="98" t="s">
        <v>50</v>
      </c>
      <c r="C33" s="52">
        <v>17160</v>
      </c>
      <c r="D33" s="48">
        <v>15020</v>
      </c>
      <c r="E33" s="48">
        <v>16800</v>
      </c>
      <c r="F33" s="48">
        <v>15440</v>
      </c>
      <c r="G33" s="48">
        <v>15520</v>
      </c>
      <c r="H33" s="48">
        <v>21400</v>
      </c>
      <c r="I33" s="48">
        <v>17460</v>
      </c>
      <c r="J33" s="48">
        <v>17260</v>
      </c>
      <c r="K33" s="48">
        <v>18820</v>
      </c>
      <c r="L33" s="48">
        <v>13980</v>
      </c>
      <c r="M33" s="48">
        <v>14260</v>
      </c>
      <c r="N33" s="49">
        <v>19420</v>
      </c>
      <c r="O33" s="124">
        <f>SUM(Tabla5[[#This Row],[Gener]:[Desembre]])</f>
        <v>202540</v>
      </c>
    </row>
    <row r="34" spans="1:18" x14ac:dyDescent="0.25">
      <c r="A34" s="101">
        <v>31</v>
      </c>
      <c r="B34" s="98" t="s">
        <v>51</v>
      </c>
      <c r="C34" s="52">
        <v>2813.05</v>
      </c>
      <c r="D34" s="48">
        <v>3947.44</v>
      </c>
      <c r="E34" s="48">
        <v>1739</v>
      </c>
      <c r="F34" s="48">
        <v>773.18181818181813</v>
      </c>
      <c r="G34" s="48">
        <v>2963.476810143477</v>
      </c>
      <c r="H34" s="48">
        <v>2148.3870967741937</v>
      </c>
      <c r="I34" s="48">
        <v>3597.0833333333335</v>
      </c>
      <c r="J34" s="48">
        <v>2981.666666666667</v>
      </c>
      <c r="K34" s="48">
        <v>3988.461538</v>
      </c>
      <c r="L34" s="48"/>
      <c r="M34" s="48">
        <v>2221.2900394910048</v>
      </c>
      <c r="N34" s="49">
        <v>1578.5667092924125</v>
      </c>
      <c r="O34" s="124">
        <f>SUM(Tabla5[[#This Row],[Gener]:[Desembre]])</f>
        <v>28751.604011882904</v>
      </c>
    </row>
    <row r="35" spans="1:18" x14ac:dyDescent="0.25">
      <c r="A35" s="101">
        <v>32</v>
      </c>
      <c r="B35" s="98" t="s">
        <v>52</v>
      </c>
      <c r="C35" s="52">
        <v>17692.89</v>
      </c>
      <c r="D35" s="48">
        <v>28989.279999999999</v>
      </c>
      <c r="E35" s="48">
        <v>16671</v>
      </c>
      <c r="F35" s="48">
        <v>17730.492307692308</v>
      </c>
      <c r="G35" s="48">
        <v>28108.778873992458</v>
      </c>
      <c r="H35" s="48">
        <v>26470</v>
      </c>
      <c r="I35" s="48">
        <v>14518.857142857143</v>
      </c>
      <c r="J35" s="48">
        <v>6342.8571428571422</v>
      </c>
      <c r="K35" s="48">
        <v>34027.78946</v>
      </c>
      <c r="L35" s="48">
        <v>26908.654394607209</v>
      </c>
      <c r="M35" s="48">
        <v>17911.247609091522</v>
      </c>
      <c r="N35" s="49">
        <v>8547.6364816617988</v>
      </c>
      <c r="O35" s="124">
        <f>SUM(Tabla5[[#This Row],[Gener]:[Desembre]])</f>
        <v>243919.48341275955</v>
      </c>
    </row>
    <row r="36" spans="1:18" x14ac:dyDescent="0.25">
      <c r="A36" s="101">
        <v>33</v>
      </c>
      <c r="B36" s="98" t="s">
        <v>21</v>
      </c>
      <c r="C36" s="52">
        <v>1834.29</v>
      </c>
      <c r="D36" s="48">
        <v>664.76</v>
      </c>
      <c r="E36" s="48"/>
      <c r="F36" s="48">
        <v>1128</v>
      </c>
      <c r="G36" s="48">
        <v>862.64150943396226</v>
      </c>
      <c r="H36" s="48"/>
      <c r="I36" s="48">
        <v>1444.8000000000002</v>
      </c>
      <c r="J36" s="48"/>
      <c r="K36" s="48">
        <v>2847.6923080000001</v>
      </c>
      <c r="L36" s="48"/>
      <c r="M36" s="48">
        <v>1036</v>
      </c>
      <c r="N36" s="49"/>
      <c r="O36" s="124">
        <f>SUM(Tabla5[[#This Row],[Gener]:[Desembre]])</f>
        <v>9818.1838174339628</v>
      </c>
    </row>
    <row r="37" spans="1:18" x14ac:dyDescent="0.25">
      <c r="A37" s="101">
        <v>34</v>
      </c>
      <c r="B37" s="98" t="s">
        <v>22</v>
      </c>
      <c r="C37" s="52">
        <v>5802.32</v>
      </c>
      <c r="D37" s="48">
        <v>4839.78</v>
      </c>
      <c r="E37" s="48">
        <v>4751</v>
      </c>
      <c r="F37" s="48">
        <v>8262.608695652174</v>
      </c>
      <c r="G37" s="48">
        <v>6202.700617283951</v>
      </c>
      <c r="H37" s="48">
        <v>5754.21052631579</v>
      </c>
      <c r="I37" s="48">
        <v>9597.7999999999993</v>
      </c>
      <c r="J37" s="48">
        <v>4135.090909090909</v>
      </c>
      <c r="K37" s="48">
        <v>10579.803089999999</v>
      </c>
      <c r="L37" s="48">
        <v>9199.5995550611788</v>
      </c>
      <c r="M37" s="48">
        <v>5383.333333333333</v>
      </c>
      <c r="N37" s="49">
        <v>7597.7142857142862</v>
      </c>
      <c r="O37" s="124">
        <f>SUM(Tabla5[[#This Row],[Gener]:[Desembre]])</f>
        <v>82105.961012451633</v>
      </c>
    </row>
    <row r="38" spans="1:18" x14ac:dyDescent="0.25">
      <c r="A38" s="101">
        <v>35</v>
      </c>
      <c r="B38" s="98" t="s">
        <v>23</v>
      </c>
      <c r="C38" s="52">
        <v>9492.5</v>
      </c>
      <c r="D38" s="48">
        <v>5098.58</v>
      </c>
      <c r="E38" s="48">
        <v>6230</v>
      </c>
      <c r="F38" s="48">
        <v>13053.809523809523</v>
      </c>
      <c r="G38" s="48">
        <v>7947.1798900235663</v>
      </c>
      <c r="H38" s="48">
        <v>8911.818181818182</v>
      </c>
      <c r="I38" s="48">
        <v>8338.9241379310351</v>
      </c>
      <c r="J38" s="48">
        <v>9823.5714285714294</v>
      </c>
      <c r="K38" s="48">
        <v>15031</v>
      </c>
      <c r="L38" s="48">
        <v>5375.14306676449</v>
      </c>
      <c r="M38" s="48">
        <v>6759.0697674418607</v>
      </c>
      <c r="N38" s="49">
        <v>7894.261363636364</v>
      </c>
      <c r="O38" s="124">
        <f>SUM(Tabla5[[#This Row],[Gener]:[Desembre]])</f>
        <v>103955.85735999646</v>
      </c>
    </row>
    <row r="39" spans="1:18" x14ac:dyDescent="0.25">
      <c r="A39" s="101">
        <v>36</v>
      </c>
      <c r="B39" s="98" t="s">
        <v>24</v>
      </c>
      <c r="C39" s="52">
        <v>6700</v>
      </c>
      <c r="D39" s="48">
        <v>1707.72</v>
      </c>
      <c r="E39" s="48">
        <v>2916</v>
      </c>
      <c r="F39" s="48">
        <v>1502.608695652174</v>
      </c>
      <c r="G39" s="48">
        <v>2771.6239316239316</v>
      </c>
      <c r="H39" s="48">
        <v>1785.7894736842106</v>
      </c>
      <c r="I39" s="48">
        <v>2008.2758620689656</v>
      </c>
      <c r="J39" s="48">
        <v>1647.2727272727273</v>
      </c>
      <c r="K39" s="48">
        <v>3132.3417720000002</v>
      </c>
      <c r="L39" s="48">
        <v>7393.7931034482754</v>
      </c>
      <c r="M39" s="48">
        <v>1810.7142857142858</v>
      </c>
      <c r="N39" s="49">
        <v>2102.8571428571427</v>
      </c>
      <c r="O39" s="124">
        <f>SUM(Tabla5[[#This Row],[Gener]:[Desembre]])</f>
        <v>35478.996994321715</v>
      </c>
    </row>
    <row r="40" spans="1:18" x14ac:dyDescent="0.25">
      <c r="A40" s="101">
        <v>37</v>
      </c>
      <c r="B40" s="98" t="s">
        <v>25</v>
      </c>
      <c r="C40" s="52">
        <v>10857.49</v>
      </c>
      <c r="D40" s="48">
        <v>12603.9</v>
      </c>
      <c r="E40" s="48">
        <v>9698</v>
      </c>
      <c r="F40" s="48">
        <v>9167.3932874354559</v>
      </c>
      <c r="G40" s="48">
        <v>25708.88838293578</v>
      </c>
      <c r="H40" s="48">
        <v>6816.7899291896147</v>
      </c>
      <c r="I40" s="48">
        <v>12160</v>
      </c>
      <c r="J40" s="48">
        <v>9986.3121783876486</v>
      </c>
      <c r="K40" s="48">
        <v>11463.46154</v>
      </c>
      <c r="L40" s="48">
        <v>8410.6382978723414</v>
      </c>
      <c r="M40" s="48">
        <v>8975.7944907610545</v>
      </c>
      <c r="N40" s="49">
        <v>14829.66304347826</v>
      </c>
      <c r="O40" s="124">
        <f>SUM(Tabla5[[#This Row],[Gener]:[Desembre]])</f>
        <v>140678.33115006014</v>
      </c>
    </row>
    <row r="41" spans="1:18" x14ac:dyDescent="0.25">
      <c r="A41" s="101">
        <v>38</v>
      </c>
      <c r="B41" s="98" t="s">
        <v>5</v>
      </c>
      <c r="C41" s="52">
        <v>1981.71</v>
      </c>
      <c r="D41" s="48">
        <v>3009.29</v>
      </c>
      <c r="E41" s="48">
        <v>3077</v>
      </c>
      <c r="F41" s="48">
        <v>2092.1739130434785</v>
      </c>
      <c r="G41" s="48">
        <v>3655.2083333333335</v>
      </c>
      <c r="H41" s="48">
        <v>3103.2258064516132</v>
      </c>
      <c r="I41" s="48">
        <v>3304.6153846153843</v>
      </c>
      <c r="J41" s="48">
        <v>1917.7358490566037</v>
      </c>
      <c r="K41" s="48">
        <v>6848.5906690000002</v>
      </c>
      <c r="L41" s="48">
        <v>3544.2222222222222</v>
      </c>
      <c r="M41" s="48">
        <v>3547.5714285714284</v>
      </c>
      <c r="N41" s="49">
        <v>3424.6153846153843</v>
      </c>
      <c r="O41" s="124">
        <f>SUM(Tabla5[[#This Row],[Gener]:[Desembre]])</f>
        <v>39505.95899090945</v>
      </c>
    </row>
    <row r="42" spans="1:18" x14ac:dyDescent="0.25">
      <c r="A42" s="101">
        <v>39</v>
      </c>
      <c r="B42" s="98" t="s">
        <v>6</v>
      </c>
      <c r="C42" s="52">
        <v>3479.79</v>
      </c>
      <c r="D42" s="48">
        <v>4246.47</v>
      </c>
      <c r="E42" s="48">
        <v>3313</v>
      </c>
      <c r="F42" s="48">
        <v>2440.8695652173915</v>
      </c>
      <c r="G42" s="48">
        <v>4411.4583333333339</v>
      </c>
      <c r="H42" s="48">
        <v>3392.3809523809523</v>
      </c>
      <c r="I42" s="48">
        <v>4965.8461538461534</v>
      </c>
      <c r="J42" s="48">
        <v>8087.2727272727279</v>
      </c>
      <c r="K42" s="48">
        <v>6775.4545449999996</v>
      </c>
      <c r="L42" s="48">
        <v>4033.8745519713261</v>
      </c>
      <c r="M42" s="48">
        <v>5008.2857142857138</v>
      </c>
      <c r="N42" s="243">
        <v>3629.6923076923076</v>
      </c>
      <c r="O42" s="124">
        <f>SUM(Tabla5[[#This Row],[Gener]:[Desembre]])</f>
        <v>53784.394850999895</v>
      </c>
    </row>
    <row r="43" spans="1:18" x14ac:dyDescent="0.25">
      <c r="A43" s="101">
        <v>40</v>
      </c>
      <c r="B43" s="98" t="s">
        <v>8</v>
      </c>
      <c r="C43" s="52">
        <v>825.71</v>
      </c>
      <c r="D43" s="48">
        <v>1022.55</v>
      </c>
      <c r="E43" s="48">
        <v>947</v>
      </c>
      <c r="F43" s="48">
        <v>871.73913043478262</v>
      </c>
      <c r="G43" s="48">
        <v>847.91666666666674</v>
      </c>
      <c r="H43" s="48">
        <v>1304.7619047619048</v>
      </c>
      <c r="I43" s="48">
        <v>826.15384615384608</v>
      </c>
      <c r="J43" s="48">
        <v>1472.7272727272727</v>
      </c>
      <c r="K43" s="48">
        <v>2221.1255409999999</v>
      </c>
      <c r="L43" s="48">
        <v>1187.2222222222222</v>
      </c>
      <c r="M43" s="48">
        <v>1460.7142857142858</v>
      </c>
      <c r="N43" s="243">
        <v>1141.5384615384614</v>
      </c>
      <c r="O43" s="124">
        <f>SUM(Tabla5[[#This Row],[Gener]:[Desembre]])</f>
        <v>14129.159331219442</v>
      </c>
    </row>
    <row r="44" spans="1:18" ht="15.75" thickBot="1" x14ac:dyDescent="0.3">
      <c r="A44" s="236">
        <v>41</v>
      </c>
      <c r="B44" s="237" t="s">
        <v>49</v>
      </c>
      <c r="C44" s="238"/>
      <c r="D44" s="239"/>
      <c r="E44" s="239"/>
      <c r="F44" s="239"/>
      <c r="G44" s="239"/>
      <c r="H44" s="239"/>
      <c r="I44" s="239"/>
      <c r="J44" s="239"/>
      <c r="K44" s="239">
        <v>0</v>
      </c>
      <c r="L44" s="239">
        <v>0</v>
      </c>
      <c r="M44" s="239"/>
      <c r="N44" s="244"/>
      <c r="O44" s="125">
        <f>SUM(Tabla5[[#This Row],[Gener]:[Desembre]])</f>
        <v>0</v>
      </c>
      <c r="R44" s="252"/>
    </row>
    <row r="45" spans="1:18" s="4" customFormat="1" ht="15.75" thickBot="1" x14ac:dyDescent="0.3">
      <c r="A45" s="274"/>
      <c r="B45" s="82" t="s">
        <v>71</v>
      </c>
      <c r="C45" s="240">
        <f t="shared" ref="C45:N45" si="0">SUBTOTAL(109,C5:C44)</f>
        <v>597880.58000000007</v>
      </c>
      <c r="D45" s="241">
        <f t="shared" si="0"/>
        <v>550327.78</v>
      </c>
      <c r="E45" s="241">
        <f t="shared" si="0"/>
        <v>533936</v>
      </c>
      <c r="F45" s="241">
        <f t="shared" si="0"/>
        <v>543358.2420543601</v>
      </c>
      <c r="G45" s="241">
        <f t="shared" si="0"/>
        <v>485655.20820712444</v>
      </c>
      <c r="H45" s="241">
        <f t="shared" si="0"/>
        <v>441517.64051646437</v>
      </c>
      <c r="I45" s="241">
        <f t="shared" si="0"/>
        <v>671025.04358692328</v>
      </c>
      <c r="J45" s="241">
        <f t="shared" si="0"/>
        <v>480146.19561354653</v>
      </c>
      <c r="K45" s="241">
        <f t="shared" si="0"/>
        <v>600221.14553400013</v>
      </c>
      <c r="L45" s="241">
        <f t="shared" si="0"/>
        <v>502126.96824497601</v>
      </c>
      <c r="M45" s="241">
        <f t="shared" si="0"/>
        <v>509309.18559286528</v>
      </c>
      <c r="N45" s="245">
        <f t="shared" si="0"/>
        <v>515359.68922459369</v>
      </c>
      <c r="O45" s="248">
        <f>SUBTOTAL(109,O5:O44)</f>
        <v>6430863.6785748526</v>
      </c>
    </row>
    <row r="46" spans="1:18" ht="15.75" thickBot="1" x14ac:dyDescent="0.3">
      <c r="A46" s="96"/>
      <c r="B46" s="25" t="s">
        <v>69</v>
      </c>
      <c r="C46" s="26">
        <v>624320.56999999995</v>
      </c>
      <c r="D46" s="27">
        <v>457183.09</v>
      </c>
      <c r="E46" s="27">
        <v>545729.31000000006</v>
      </c>
      <c r="F46" s="27">
        <v>621077.87000000011</v>
      </c>
      <c r="G46" s="27">
        <v>451311.60000000015</v>
      </c>
      <c r="H46" s="27">
        <v>537072.03999999992</v>
      </c>
      <c r="I46" s="27">
        <v>597192.22999999986</v>
      </c>
      <c r="J46" s="27">
        <v>562194.68999999971</v>
      </c>
      <c r="K46" s="27">
        <v>586630</v>
      </c>
      <c r="L46" s="27">
        <v>509111.1700000001</v>
      </c>
      <c r="M46" s="27">
        <v>550437.83000000007</v>
      </c>
      <c r="N46" s="247">
        <v>555604</v>
      </c>
      <c r="O46" s="249">
        <f>SUM(Tabla5[[#This Row],[Gener]:[Desembre]])</f>
        <v>6597864.3999999994</v>
      </c>
    </row>
    <row r="47" spans="1:18" ht="15.75" thickBot="1" x14ac:dyDescent="0.3">
      <c r="A47" s="96"/>
      <c r="B47" s="82" t="s">
        <v>58</v>
      </c>
      <c r="C47" s="83">
        <f t="shared" ref="C47:O47" si="1">(C45/C46)-1</f>
        <v>-4.2350022200934201E-2</v>
      </c>
      <c r="D47" s="83">
        <f t="shared" si="1"/>
        <v>0.2037360786900495</v>
      </c>
      <c r="E47" s="83">
        <f t="shared" si="1"/>
        <v>-2.1610182528037702E-2</v>
      </c>
      <c r="F47" s="83">
        <f t="shared" si="1"/>
        <v>-0.12513668848906179</v>
      </c>
      <c r="G47" s="83">
        <f t="shared" si="1"/>
        <v>7.6097330995091417E-2</v>
      </c>
      <c r="H47" s="83">
        <f t="shared" si="1"/>
        <v>-0.1779172855163631</v>
      </c>
      <c r="I47" s="83">
        <f t="shared" si="1"/>
        <v>0.12363324550777133</v>
      </c>
      <c r="J47" s="83">
        <f t="shared" si="1"/>
        <v>-0.14594320409972783</v>
      </c>
      <c r="K47" s="83">
        <f t="shared" si="1"/>
        <v>2.3168173352880128E-2</v>
      </c>
      <c r="L47" s="83">
        <f t="shared" si="1"/>
        <v>-1.3718421764393973E-2</v>
      </c>
      <c r="M47" s="83">
        <f t="shared" si="1"/>
        <v>-7.4719872373479101E-2</v>
      </c>
      <c r="N47" s="83">
        <f t="shared" si="1"/>
        <v>-7.2433443199484415E-2</v>
      </c>
      <c r="O47" s="271">
        <f t="shared" si="1"/>
        <v>-2.5311329742567445E-2</v>
      </c>
    </row>
    <row r="48" spans="1:18" s="4" customFormat="1" ht="15.75" thickBot="1" x14ac:dyDescent="0.3">
      <c r="A48" s="246"/>
      <c r="B48" s="273" t="s">
        <v>68</v>
      </c>
      <c r="C48" s="272">
        <v>6239.6535839831922</v>
      </c>
      <c r="D48" s="242">
        <v>7032.2158037003483</v>
      </c>
      <c r="E48" s="242">
        <v>7602.645807170622</v>
      </c>
      <c r="F48" s="242">
        <v>8101.7579456398889</v>
      </c>
      <c r="G48" s="242">
        <v>7444.7917928755642</v>
      </c>
      <c r="H48" s="242">
        <v>5022.3594835355634</v>
      </c>
      <c r="I48" s="242">
        <v>9994.9564130770013</v>
      </c>
      <c r="J48" s="242">
        <v>8453.8043864533774</v>
      </c>
      <c r="K48" s="242">
        <v>13388.854427030034</v>
      </c>
      <c r="L48" s="242">
        <v>9233.0317550240034</v>
      </c>
      <c r="M48" s="242">
        <v>8610.8144071346214</v>
      </c>
      <c r="N48" s="246">
        <v>9020.3107754062621</v>
      </c>
      <c r="O48" s="8">
        <f>SUM(C48:N48)</f>
        <v>100145.19658103047</v>
      </c>
    </row>
    <row r="50" spans="13:13" x14ac:dyDescent="0.25">
      <c r="M50" s="301"/>
    </row>
  </sheetData>
  <sheetProtection sheet="1" objects="1" scenarios="1"/>
  <printOptions horizontalCentered="1"/>
  <pageMargins left="0.19685039370078741" right="0.23622047244094491" top="0.39370078740157483" bottom="0.43307086614173229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0"/>
  <sheetViews>
    <sheetView showZeros="0" workbookViewId="0">
      <selection activeCell="L21" sqref="L21"/>
    </sheetView>
  </sheetViews>
  <sheetFormatPr baseColWidth="10" defaultRowHeight="15" x14ac:dyDescent="0.25"/>
  <cols>
    <col min="1" max="1" width="5.42578125" customWidth="1"/>
    <col min="2" max="2" width="26.140625" bestFit="1" customWidth="1"/>
    <col min="11" max="11" width="11.85546875" customWidth="1"/>
    <col min="13" max="13" width="12.5703125" customWidth="1"/>
    <col min="14" max="14" width="12.28515625" customWidth="1"/>
  </cols>
  <sheetData>
    <row r="1" spans="1:15" ht="15.75" x14ac:dyDescent="0.25">
      <c r="B1" s="1" t="s">
        <v>75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1"/>
    </row>
    <row r="2" spans="1:15" ht="15.75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91"/>
    </row>
    <row r="3" spans="1:15" ht="15.75" thickBot="1" x14ac:dyDescent="0.3">
      <c r="B3" s="275" t="s">
        <v>79</v>
      </c>
      <c r="C3" s="4" t="s">
        <v>56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91"/>
    </row>
    <row r="4" spans="1:15" ht="15.75" thickBot="1" x14ac:dyDescent="0.3">
      <c r="A4" s="288" t="s">
        <v>59</v>
      </c>
      <c r="B4" s="282" t="s">
        <v>57</v>
      </c>
      <c r="C4" s="283" t="s">
        <v>26</v>
      </c>
      <c r="D4" s="255" t="s">
        <v>27</v>
      </c>
      <c r="E4" s="255" t="s">
        <v>28</v>
      </c>
      <c r="F4" s="255" t="s">
        <v>29</v>
      </c>
      <c r="G4" s="255" t="s">
        <v>30</v>
      </c>
      <c r="H4" s="255" t="s">
        <v>31</v>
      </c>
      <c r="I4" s="255" t="s">
        <v>32</v>
      </c>
      <c r="J4" s="255" t="s">
        <v>33</v>
      </c>
      <c r="K4" s="255" t="s">
        <v>34</v>
      </c>
      <c r="L4" s="255" t="s">
        <v>35</v>
      </c>
      <c r="M4" s="255" t="s">
        <v>36</v>
      </c>
      <c r="N4" s="284" t="s">
        <v>37</v>
      </c>
      <c r="O4" s="285" t="s">
        <v>38</v>
      </c>
    </row>
    <row r="5" spans="1:15" x14ac:dyDescent="0.25">
      <c r="A5" s="292">
        <v>1</v>
      </c>
      <c r="B5" s="289" t="s">
        <v>39</v>
      </c>
      <c r="C5" s="103">
        <v>29140</v>
      </c>
      <c r="D5" s="104">
        <v>24940</v>
      </c>
      <c r="E5" s="104">
        <v>26340</v>
      </c>
      <c r="F5" s="104">
        <v>34580</v>
      </c>
      <c r="G5" s="104">
        <v>41820</v>
      </c>
      <c r="H5" s="104">
        <v>37180</v>
      </c>
      <c r="I5" s="104">
        <v>33080</v>
      </c>
      <c r="J5" s="104">
        <v>34200</v>
      </c>
      <c r="K5" s="104">
        <v>36700</v>
      </c>
      <c r="L5" s="104">
        <v>30460</v>
      </c>
      <c r="M5" s="104">
        <v>25680</v>
      </c>
      <c r="N5" s="276">
        <v>29360</v>
      </c>
      <c r="O5" s="123">
        <f>SUM(Tabla6[[#This Row],[Gener]:[Desembre]])</f>
        <v>383480</v>
      </c>
    </row>
    <row r="6" spans="1:15" x14ac:dyDescent="0.25">
      <c r="A6" s="293">
        <v>2</v>
      </c>
      <c r="B6" s="290" t="s">
        <v>0</v>
      </c>
      <c r="C6" s="10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277"/>
      <c r="O6" s="124">
        <f>SUM(Tabla6[[#This Row],[Gener]:[Desembre]])</f>
        <v>0</v>
      </c>
    </row>
    <row r="7" spans="1:15" x14ac:dyDescent="0.25">
      <c r="A7" s="293">
        <v>3</v>
      </c>
      <c r="B7" s="290" t="s">
        <v>1</v>
      </c>
      <c r="C7" s="105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277"/>
      <c r="O7" s="124">
        <f>SUM(Tabla6[[#This Row],[Gener]:[Desembre]])</f>
        <v>0</v>
      </c>
    </row>
    <row r="8" spans="1:15" x14ac:dyDescent="0.25">
      <c r="A8" s="293">
        <v>4</v>
      </c>
      <c r="B8" s="290" t="s">
        <v>2</v>
      </c>
      <c r="C8" s="105">
        <v>5317.48</v>
      </c>
      <c r="D8" s="106">
        <v>5512.45</v>
      </c>
      <c r="E8" s="106">
        <v>6206</v>
      </c>
      <c r="F8" s="106">
        <v>7057.7344147475133</v>
      </c>
      <c r="G8" s="106">
        <v>4788.7546166493539</v>
      </c>
      <c r="H8" s="106">
        <v>4012.5877431821705</v>
      </c>
      <c r="I8" s="106">
        <v>4162.699433393931</v>
      </c>
      <c r="J8" s="106">
        <v>5328.89056094427</v>
      </c>
      <c r="K8" s="106">
        <v>3749.2208110000001</v>
      </c>
      <c r="L8" s="106">
        <v>4907.2081635684581</v>
      </c>
      <c r="M8" s="106">
        <v>4849.061004262916</v>
      </c>
      <c r="N8" s="277">
        <v>4593.6789088104879</v>
      </c>
      <c r="O8" s="124">
        <f>SUM(Tabla6[[#This Row],[Gener]:[Desembre]])</f>
        <v>60485.765656559102</v>
      </c>
    </row>
    <row r="9" spans="1:15" x14ac:dyDescent="0.25">
      <c r="A9" s="293">
        <v>5</v>
      </c>
      <c r="B9" s="290" t="s">
        <v>3</v>
      </c>
      <c r="C9" s="10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277"/>
      <c r="O9" s="124">
        <f>SUM(Tabla6[[#This Row],[Gener]:[Desembre]])</f>
        <v>0</v>
      </c>
    </row>
    <row r="10" spans="1:15" x14ac:dyDescent="0.25">
      <c r="A10" s="293">
        <v>6</v>
      </c>
      <c r="B10" s="290" t="s">
        <v>4</v>
      </c>
      <c r="C10" s="105">
        <v>67980</v>
      </c>
      <c r="D10" s="106">
        <v>67400</v>
      </c>
      <c r="E10" s="106">
        <v>80240</v>
      </c>
      <c r="F10" s="106">
        <v>82160</v>
      </c>
      <c r="G10" s="106">
        <v>92400</v>
      </c>
      <c r="H10" s="106">
        <v>83720</v>
      </c>
      <c r="I10" s="106">
        <v>116280</v>
      </c>
      <c r="J10" s="106">
        <v>136940</v>
      </c>
      <c r="K10" s="106">
        <v>152940</v>
      </c>
      <c r="L10" s="106">
        <v>147760</v>
      </c>
      <c r="M10" s="106">
        <v>145320</v>
      </c>
      <c r="N10" s="277">
        <v>147160</v>
      </c>
      <c r="O10" s="124">
        <f>SUM(Tabla6[[#This Row],[Gener]:[Desembre]])</f>
        <v>1320300</v>
      </c>
    </row>
    <row r="11" spans="1:15" x14ac:dyDescent="0.25">
      <c r="A11" s="293">
        <v>8</v>
      </c>
      <c r="B11" s="290" t="s">
        <v>7</v>
      </c>
      <c r="C11" s="105">
        <v>5625.1</v>
      </c>
      <c r="D11" s="106">
        <v>6185.33</v>
      </c>
      <c r="E11" s="106">
        <v>8321</v>
      </c>
      <c r="F11" s="106">
        <v>7539.8263900631127</v>
      </c>
      <c r="G11" s="106">
        <v>8929.5524153418883</v>
      </c>
      <c r="H11" s="106">
        <v>7598.1187457193646</v>
      </c>
      <c r="I11" s="106">
        <v>7913.6882826218689</v>
      </c>
      <c r="J11" s="106">
        <v>9921.2306072999691</v>
      </c>
      <c r="K11" s="106">
        <v>7464.0639529999999</v>
      </c>
      <c r="L11" s="106">
        <v>9798.9926046176042</v>
      </c>
      <c r="M11" s="106">
        <v>10187.183185507076</v>
      </c>
      <c r="N11" s="277">
        <v>9300.6243172032646</v>
      </c>
      <c r="O11" s="124">
        <f>SUM(Tabla6[[#This Row],[Gener]:[Desembre]])</f>
        <v>98784.710501374153</v>
      </c>
    </row>
    <row r="12" spans="1:15" x14ac:dyDescent="0.25">
      <c r="A12" s="293">
        <v>9</v>
      </c>
      <c r="B12" s="290" t="s">
        <v>40</v>
      </c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277"/>
      <c r="O12" s="125">
        <f>SUM(Tabla6[[#This Row],[Gener]:[Desembre]])</f>
        <v>0</v>
      </c>
    </row>
    <row r="13" spans="1:15" x14ac:dyDescent="0.25">
      <c r="A13" s="293">
        <v>10</v>
      </c>
      <c r="B13" s="290" t="s">
        <v>41</v>
      </c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277"/>
      <c r="O13" s="124">
        <f>SUM(Tabla6[[#This Row],[Gener]:[Desembre]])</f>
        <v>0</v>
      </c>
    </row>
    <row r="14" spans="1:15" x14ac:dyDescent="0.25">
      <c r="A14" s="293">
        <v>11</v>
      </c>
      <c r="B14" s="290" t="s">
        <v>9</v>
      </c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277"/>
      <c r="O14" s="124">
        <f>SUM(Tabla6[[#This Row],[Gener]:[Desembre]])</f>
        <v>0</v>
      </c>
    </row>
    <row r="15" spans="1:15" x14ac:dyDescent="0.25">
      <c r="A15" s="293">
        <v>12</v>
      </c>
      <c r="B15" s="290" t="s">
        <v>10</v>
      </c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277"/>
      <c r="O15" s="124">
        <f>SUM(Tabla6[[#This Row],[Gener]:[Desembre]])</f>
        <v>0</v>
      </c>
    </row>
    <row r="16" spans="1:15" x14ac:dyDescent="0.25">
      <c r="A16" s="293">
        <v>13</v>
      </c>
      <c r="B16" s="290" t="s">
        <v>42</v>
      </c>
      <c r="C16" s="105">
        <v>28840</v>
      </c>
      <c r="D16" s="106">
        <v>27680</v>
      </c>
      <c r="E16" s="106">
        <v>29060</v>
      </c>
      <c r="F16" s="106">
        <v>27820</v>
      </c>
      <c r="G16" s="106">
        <v>33320</v>
      </c>
      <c r="H16" s="106">
        <v>29920</v>
      </c>
      <c r="I16" s="106">
        <v>40220</v>
      </c>
      <c r="J16" s="106">
        <v>25340</v>
      </c>
      <c r="K16" s="106">
        <v>31080</v>
      </c>
      <c r="L16" s="106">
        <v>28980</v>
      </c>
      <c r="M16" s="106">
        <v>27940</v>
      </c>
      <c r="N16" s="277">
        <v>27720</v>
      </c>
      <c r="O16" s="124">
        <f>SUM(Tabla6[[#This Row],[Gener]:[Desembre]])</f>
        <v>357920</v>
      </c>
    </row>
    <row r="17" spans="1:15" x14ac:dyDescent="0.25">
      <c r="A17" s="293">
        <v>14</v>
      </c>
      <c r="B17" s="290" t="s">
        <v>11</v>
      </c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277"/>
      <c r="O17" s="124">
        <f>SUM(Tabla6[[#This Row],[Gener]:[Desembre]])</f>
        <v>0</v>
      </c>
    </row>
    <row r="18" spans="1:15" x14ac:dyDescent="0.25">
      <c r="A18" s="293">
        <v>15</v>
      </c>
      <c r="B18" s="290" t="s">
        <v>12</v>
      </c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277"/>
      <c r="O18" s="124">
        <f>SUM(Tabla6[[#This Row],[Gener]:[Desembre]])</f>
        <v>0</v>
      </c>
    </row>
    <row r="19" spans="1:15" x14ac:dyDescent="0.25">
      <c r="A19" s="293">
        <v>16</v>
      </c>
      <c r="B19" s="290" t="s">
        <v>13</v>
      </c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277"/>
      <c r="O19" s="124">
        <f>SUM(Tabla6[[#This Row],[Gener]:[Desembre]])</f>
        <v>0</v>
      </c>
    </row>
    <row r="20" spans="1:15" x14ac:dyDescent="0.25">
      <c r="A20" s="293">
        <v>17</v>
      </c>
      <c r="B20" s="290" t="s">
        <v>14</v>
      </c>
      <c r="C20" s="105">
        <v>51620</v>
      </c>
      <c r="D20" s="106">
        <v>46480</v>
      </c>
      <c r="E20" s="106">
        <v>51600</v>
      </c>
      <c r="F20" s="106">
        <v>51780</v>
      </c>
      <c r="G20" s="106">
        <v>58280</v>
      </c>
      <c r="H20" s="106">
        <v>54740</v>
      </c>
      <c r="I20" s="106">
        <v>53880</v>
      </c>
      <c r="J20" s="106">
        <v>45040</v>
      </c>
      <c r="K20" s="106">
        <v>52420</v>
      </c>
      <c r="L20" s="106">
        <v>49940</v>
      </c>
      <c r="M20" s="106">
        <v>48500</v>
      </c>
      <c r="N20" s="277">
        <v>52740</v>
      </c>
      <c r="O20" s="124">
        <f>SUM(Tabla6[[#This Row],[Gener]:[Desembre]])</f>
        <v>617020</v>
      </c>
    </row>
    <row r="21" spans="1:15" x14ac:dyDescent="0.25">
      <c r="A21" s="293">
        <v>18</v>
      </c>
      <c r="B21" s="290" t="s">
        <v>15</v>
      </c>
      <c r="C21" s="10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277"/>
      <c r="O21" s="124">
        <f>SUM(Tabla6[[#This Row],[Gener]:[Desembre]])</f>
        <v>0</v>
      </c>
    </row>
    <row r="22" spans="1:15" x14ac:dyDescent="0.25">
      <c r="A22" s="293">
        <v>19</v>
      </c>
      <c r="B22" s="290" t="s">
        <v>16</v>
      </c>
      <c r="C22" s="105">
        <v>31300</v>
      </c>
      <c r="D22" s="106">
        <v>29640</v>
      </c>
      <c r="E22" s="106">
        <v>31860</v>
      </c>
      <c r="F22" s="106">
        <v>33180</v>
      </c>
      <c r="G22" s="106">
        <v>36520</v>
      </c>
      <c r="H22" s="106">
        <v>33520</v>
      </c>
      <c r="I22" s="106">
        <v>31660</v>
      </c>
      <c r="J22" s="106">
        <v>30220</v>
      </c>
      <c r="K22" s="106">
        <v>52620</v>
      </c>
      <c r="L22" s="106">
        <v>78900</v>
      </c>
      <c r="M22" s="106">
        <v>79420</v>
      </c>
      <c r="N22" s="277">
        <v>82140</v>
      </c>
      <c r="O22" s="124">
        <f>SUM(Tabla6[[#This Row],[Gener]:[Desembre]])</f>
        <v>550980</v>
      </c>
    </row>
    <row r="23" spans="1:15" x14ac:dyDescent="0.25">
      <c r="A23" s="293">
        <v>20</v>
      </c>
      <c r="B23" s="290" t="s">
        <v>17</v>
      </c>
      <c r="C23" s="10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277"/>
      <c r="O23" s="124">
        <f>SUM(Tabla6[[#This Row],[Gener]:[Desembre]])</f>
        <v>0</v>
      </c>
    </row>
    <row r="24" spans="1:15" x14ac:dyDescent="0.25">
      <c r="A24" s="293">
        <v>21</v>
      </c>
      <c r="B24" s="290" t="s">
        <v>18</v>
      </c>
      <c r="C24" s="105">
        <v>2963.2</v>
      </c>
      <c r="D24" s="106">
        <v>3115.37</v>
      </c>
      <c r="E24" s="106">
        <v>3792</v>
      </c>
      <c r="F24" s="106">
        <v>3794.4868142369914</v>
      </c>
      <c r="G24" s="106">
        <v>4255.8476895319</v>
      </c>
      <c r="H24" s="106">
        <v>3327.5740200631844</v>
      </c>
      <c r="I24" s="106">
        <v>3577.9353157911032</v>
      </c>
      <c r="J24" s="106">
        <v>4494.437881608259</v>
      </c>
      <c r="K24" s="106">
        <v>3342.985913</v>
      </c>
      <c r="L24" s="106">
        <v>4200.8825651472707</v>
      </c>
      <c r="M24" s="106">
        <v>4530.1814539911766</v>
      </c>
      <c r="N24" s="277">
        <v>4311.5301073195806</v>
      </c>
      <c r="O24" s="124">
        <f>SUM(Tabla6[[#This Row],[Gener]:[Desembre]])</f>
        <v>45706.431760689469</v>
      </c>
    </row>
    <row r="25" spans="1:15" x14ac:dyDescent="0.25">
      <c r="A25" s="293">
        <v>22</v>
      </c>
      <c r="B25" s="290" t="s">
        <v>19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277"/>
      <c r="O25" s="124">
        <f>SUM(Tabla6[[#This Row],[Gener]:[Desembre]])</f>
        <v>0</v>
      </c>
    </row>
    <row r="26" spans="1:15" x14ac:dyDescent="0.25">
      <c r="A26" s="293">
        <v>23</v>
      </c>
      <c r="B26" s="290" t="s">
        <v>43</v>
      </c>
      <c r="C26" s="105">
        <v>19140</v>
      </c>
      <c r="D26" s="106">
        <v>39160</v>
      </c>
      <c r="E26" s="106">
        <v>41620</v>
      </c>
      <c r="F26" s="106">
        <v>50680</v>
      </c>
      <c r="G26" s="106">
        <v>56100</v>
      </c>
      <c r="H26" s="106">
        <v>51080</v>
      </c>
      <c r="I26" s="106">
        <v>46360</v>
      </c>
      <c r="J26" s="106">
        <v>47580</v>
      </c>
      <c r="K26" s="106">
        <v>48140</v>
      </c>
      <c r="L26" s="106">
        <v>41440</v>
      </c>
      <c r="M26" s="106">
        <v>39940</v>
      </c>
      <c r="N26" s="277">
        <v>42180</v>
      </c>
      <c r="O26" s="124">
        <f>SUM(Tabla6[[#This Row],[Gener]:[Desembre]])</f>
        <v>523420</v>
      </c>
    </row>
    <row r="27" spans="1:15" x14ac:dyDescent="0.25">
      <c r="A27" s="293">
        <v>24</v>
      </c>
      <c r="B27" s="290" t="s">
        <v>44</v>
      </c>
      <c r="C27" s="105">
        <v>70160</v>
      </c>
      <c r="D27" s="106">
        <v>63060</v>
      </c>
      <c r="E27" s="106">
        <v>70000</v>
      </c>
      <c r="F27" s="106">
        <v>91560</v>
      </c>
      <c r="G27" s="106">
        <v>108000</v>
      </c>
      <c r="H27" s="106">
        <v>93700</v>
      </c>
      <c r="I27" s="106">
        <v>86700</v>
      </c>
      <c r="J27" s="106">
        <v>101300</v>
      </c>
      <c r="K27" s="106">
        <v>85680</v>
      </c>
      <c r="L27" s="106">
        <v>81040</v>
      </c>
      <c r="M27" s="106">
        <v>89520</v>
      </c>
      <c r="N27" s="277">
        <v>79740</v>
      </c>
      <c r="O27" s="124">
        <f>SUM(Tabla6[[#This Row],[Gener]:[Desembre]])</f>
        <v>1020460</v>
      </c>
    </row>
    <row r="28" spans="1:15" x14ac:dyDescent="0.25">
      <c r="A28" s="293">
        <v>25</v>
      </c>
      <c r="B28" s="290" t="s">
        <v>20</v>
      </c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77"/>
      <c r="O28" s="124">
        <f>SUM(Tabla6[[#This Row],[Gener]:[Desembre]])</f>
        <v>0</v>
      </c>
    </row>
    <row r="29" spans="1:15" x14ac:dyDescent="0.25">
      <c r="A29" s="293">
        <v>26</v>
      </c>
      <c r="B29" s="290" t="s">
        <v>45</v>
      </c>
      <c r="C29" s="105">
        <v>32160</v>
      </c>
      <c r="D29" s="106">
        <v>29200</v>
      </c>
      <c r="E29" s="106">
        <v>32860</v>
      </c>
      <c r="F29" s="106">
        <v>38540</v>
      </c>
      <c r="G29" s="106">
        <v>43360</v>
      </c>
      <c r="H29" s="106">
        <v>38320</v>
      </c>
      <c r="I29" s="106">
        <v>35400</v>
      </c>
      <c r="J29" s="106">
        <v>39440</v>
      </c>
      <c r="K29" s="106">
        <v>36140</v>
      </c>
      <c r="L29" s="106">
        <v>35300</v>
      </c>
      <c r="M29" s="106">
        <v>34320</v>
      </c>
      <c r="N29" s="277">
        <v>34320</v>
      </c>
      <c r="O29" s="124">
        <f>SUM(Tabla6[[#This Row],[Gener]:[Desembre]])</f>
        <v>429360</v>
      </c>
    </row>
    <row r="30" spans="1:15" x14ac:dyDescent="0.25">
      <c r="A30" s="293">
        <v>27</v>
      </c>
      <c r="B30" s="290" t="s">
        <v>46</v>
      </c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77"/>
      <c r="O30" s="124">
        <f>SUM(Tabla6[[#This Row],[Gener]:[Desembre]])</f>
        <v>0</v>
      </c>
    </row>
    <row r="31" spans="1:15" x14ac:dyDescent="0.25">
      <c r="A31" s="293">
        <v>28</v>
      </c>
      <c r="B31" s="290" t="s">
        <v>47</v>
      </c>
      <c r="C31" s="105">
        <v>18940</v>
      </c>
      <c r="D31" s="106">
        <v>19260</v>
      </c>
      <c r="E31" s="106">
        <v>23480</v>
      </c>
      <c r="F31" s="106">
        <v>22720</v>
      </c>
      <c r="G31" s="106">
        <v>31500</v>
      </c>
      <c r="H31" s="106">
        <v>21420</v>
      </c>
      <c r="I31" s="106">
        <v>19620</v>
      </c>
      <c r="J31" s="106">
        <v>23860</v>
      </c>
      <c r="K31" s="106">
        <v>21880</v>
      </c>
      <c r="L31" s="106">
        <v>18620</v>
      </c>
      <c r="M31" s="106">
        <v>20680</v>
      </c>
      <c r="N31" s="277">
        <v>21960</v>
      </c>
      <c r="O31" s="124">
        <f>SUM(Tabla6[[#This Row],[Gener]:[Desembre]])</f>
        <v>263940</v>
      </c>
    </row>
    <row r="32" spans="1:15" x14ac:dyDescent="0.25">
      <c r="A32" s="293">
        <v>29</v>
      </c>
      <c r="B32" s="290" t="s">
        <v>48</v>
      </c>
      <c r="C32" s="105">
        <v>974.23</v>
      </c>
      <c r="D32" s="106">
        <v>1246.8499999999999</v>
      </c>
      <c r="E32" s="106">
        <v>1140</v>
      </c>
      <c r="F32" s="106">
        <v>1107.952380952381</v>
      </c>
      <c r="G32" s="106">
        <v>885.8452784768574</v>
      </c>
      <c r="H32" s="106">
        <v>1001.7194910352807</v>
      </c>
      <c r="I32" s="106">
        <v>805.67696819309731</v>
      </c>
      <c r="J32" s="106">
        <v>1375.4409501474993</v>
      </c>
      <c r="K32" s="106">
        <v>883.72932330000003</v>
      </c>
      <c r="L32" s="106">
        <v>892.91666666666663</v>
      </c>
      <c r="M32" s="106">
        <v>813.57435623882998</v>
      </c>
      <c r="N32" s="277">
        <v>814.16666666666663</v>
      </c>
      <c r="O32" s="124">
        <f>SUM(Tabla6[[#This Row],[Gener]:[Desembre]])</f>
        <v>11942.102081677278</v>
      </c>
    </row>
    <row r="33" spans="1:15" x14ac:dyDescent="0.25">
      <c r="A33" s="293">
        <v>30</v>
      </c>
      <c r="B33" s="290" t="s">
        <v>50</v>
      </c>
      <c r="C33" s="105">
        <v>59760</v>
      </c>
      <c r="D33" s="106">
        <v>54900</v>
      </c>
      <c r="E33" s="106">
        <v>58580</v>
      </c>
      <c r="F33" s="106">
        <v>60660</v>
      </c>
      <c r="G33" s="106">
        <v>65620</v>
      </c>
      <c r="H33" s="106">
        <v>62900</v>
      </c>
      <c r="I33" s="106">
        <v>61760</v>
      </c>
      <c r="J33" s="106">
        <v>65780</v>
      </c>
      <c r="K33" s="106">
        <v>61760</v>
      </c>
      <c r="L33" s="106">
        <v>57760</v>
      </c>
      <c r="M33" s="106">
        <v>55300</v>
      </c>
      <c r="N33" s="277">
        <v>55560</v>
      </c>
      <c r="O33" s="124">
        <f>SUM(Tabla6[[#This Row],[Gener]:[Desembre]])</f>
        <v>720340</v>
      </c>
    </row>
    <row r="34" spans="1:15" x14ac:dyDescent="0.25">
      <c r="A34" s="293">
        <v>31</v>
      </c>
      <c r="B34" s="290" t="s">
        <v>51</v>
      </c>
      <c r="C34" s="105">
        <v>8680</v>
      </c>
      <c r="D34" s="106">
        <v>7800</v>
      </c>
      <c r="E34" s="106">
        <v>7800</v>
      </c>
      <c r="F34" s="106">
        <v>8020</v>
      </c>
      <c r="G34" s="106">
        <v>9080</v>
      </c>
      <c r="H34" s="106">
        <v>8980</v>
      </c>
      <c r="I34" s="106">
        <v>8080</v>
      </c>
      <c r="J34" s="106">
        <v>7860</v>
      </c>
      <c r="K34" s="106">
        <v>8220</v>
      </c>
      <c r="L34" s="106">
        <v>7620</v>
      </c>
      <c r="M34" s="106">
        <v>7440</v>
      </c>
      <c r="N34" s="277">
        <v>8060</v>
      </c>
      <c r="O34" s="124">
        <f>SUM(Tabla6[[#This Row],[Gener]:[Desembre]])</f>
        <v>97640</v>
      </c>
    </row>
    <row r="35" spans="1:15" x14ac:dyDescent="0.25">
      <c r="A35" s="293">
        <v>32</v>
      </c>
      <c r="B35" s="290" t="s">
        <v>52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277"/>
      <c r="O35" s="124">
        <f>SUM(Tabla6[[#This Row],[Gener]:[Desembre]])</f>
        <v>0</v>
      </c>
    </row>
    <row r="36" spans="1:15" x14ac:dyDescent="0.25">
      <c r="A36" s="293">
        <v>33</v>
      </c>
      <c r="B36" s="290" t="s">
        <v>21</v>
      </c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277"/>
      <c r="O36" s="124">
        <f>SUM(Tabla6[[#This Row],[Gener]:[Desembre]])</f>
        <v>0</v>
      </c>
    </row>
    <row r="37" spans="1:15" x14ac:dyDescent="0.25">
      <c r="A37" s="293">
        <v>34</v>
      </c>
      <c r="B37" s="290" t="s">
        <v>22</v>
      </c>
      <c r="C37" s="105">
        <v>9670.69</v>
      </c>
      <c r="D37" s="106">
        <v>8267.77</v>
      </c>
      <c r="E37" s="106">
        <v>10453</v>
      </c>
      <c r="F37" s="106">
        <v>12189.671435349659</v>
      </c>
      <c r="G37" s="106">
        <v>12560.143122713611</v>
      </c>
      <c r="H37" s="106">
        <v>11577.302759408771</v>
      </c>
      <c r="I37" s="106">
        <v>10525.57435206099</v>
      </c>
      <c r="J37" s="106">
        <v>10892.135549879953</v>
      </c>
      <c r="K37" s="106">
        <v>10827.162319999999</v>
      </c>
      <c r="L37" s="106">
        <v>11302.020453998173</v>
      </c>
      <c r="M37" s="106">
        <v>10125.078518075079</v>
      </c>
      <c r="N37" s="277">
        <v>10433.545965726287</v>
      </c>
      <c r="O37" s="124">
        <f>SUM(Tabla6[[#This Row],[Gener]:[Desembre]])</f>
        <v>128824.09447721252</v>
      </c>
    </row>
    <row r="38" spans="1:15" x14ac:dyDescent="0.25">
      <c r="A38" s="293">
        <v>35</v>
      </c>
      <c r="B38" s="290" t="s">
        <v>23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277"/>
      <c r="O38" s="124">
        <f>SUM(Tabla6[[#This Row],[Gener]:[Desembre]])</f>
        <v>0</v>
      </c>
    </row>
    <row r="39" spans="1:15" x14ac:dyDescent="0.25">
      <c r="A39" s="293">
        <v>36</v>
      </c>
      <c r="B39" s="290" t="s">
        <v>24</v>
      </c>
      <c r="C39" s="105">
        <v>3069.31</v>
      </c>
      <c r="D39" s="106">
        <v>2792.23</v>
      </c>
      <c r="E39" s="106">
        <v>2647</v>
      </c>
      <c r="F39" s="106">
        <v>3810.3285646503414</v>
      </c>
      <c r="G39" s="106">
        <v>3719.8568772863873</v>
      </c>
      <c r="H39" s="106">
        <v>3942.6972405912297</v>
      </c>
      <c r="I39" s="106">
        <v>3234.4256479390087</v>
      </c>
      <c r="J39" s="106">
        <v>4287.864450120047</v>
      </c>
      <c r="K39" s="106">
        <v>3012.8376779999999</v>
      </c>
      <c r="L39" s="106">
        <v>3437.9795460018254</v>
      </c>
      <c r="M39" s="106">
        <v>3114.9214819249219</v>
      </c>
      <c r="N39" s="277">
        <v>3286.45403427371</v>
      </c>
      <c r="O39" s="124">
        <f>SUM(Tabla6[[#This Row],[Gener]:[Desembre]])</f>
        <v>40355.905520787477</v>
      </c>
    </row>
    <row r="40" spans="1:15" x14ac:dyDescent="0.25">
      <c r="A40" s="293">
        <v>37</v>
      </c>
      <c r="B40" s="290" t="s">
        <v>25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277"/>
      <c r="O40" s="124">
        <f>SUM(Tabla6[[#This Row],[Gener]:[Desembre]])</f>
        <v>0</v>
      </c>
    </row>
    <row r="41" spans="1:15" x14ac:dyDescent="0.25">
      <c r="A41" s="293">
        <v>38</v>
      </c>
      <c r="B41" s="290" t="s">
        <v>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277"/>
      <c r="O41" s="124">
        <f>SUM(Tabla6[[#This Row],[Gener]:[Desembre]])</f>
        <v>0</v>
      </c>
    </row>
    <row r="42" spans="1:15" x14ac:dyDescent="0.25">
      <c r="A42" s="293">
        <v>39</v>
      </c>
      <c r="B42" s="290" t="s">
        <v>6</v>
      </c>
      <c r="C42" s="105">
        <v>22120</v>
      </c>
      <c r="D42" s="106">
        <v>22160</v>
      </c>
      <c r="E42" s="106">
        <v>25460</v>
      </c>
      <c r="F42" s="106">
        <v>26320</v>
      </c>
      <c r="G42" s="106">
        <v>28620</v>
      </c>
      <c r="H42" s="106">
        <v>28940</v>
      </c>
      <c r="I42" s="106">
        <v>28160</v>
      </c>
      <c r="J42" s="106">
        <v>31840</v>
      </c>
      <c r="K42" s="106">
        <v>26460</v>
      </c>
      <c r="L42" s="106">
        <v>23780</v>
      </c>
      <c r="M42" s="106">
        <v>23600</v>
      </c>
      <c r="N42" s="277">
        <v>24160</v>
      </c>
      <c r="O42" s="124">
        <f>SUM(Tabla6[[#This Row],[Gener]:[Desembre]])</f>
        <v>311620</v>
      </c>
    </row>
    <row r="43" spans="1:15" x14ac:dyDescent="0.25">
      <c r="A43" s="293">
        <v>40</v>
      </c>
      <c r="B43" s="290" t="s">
        <v>8</v>
      </c>
      <c r="C43" s="105"/>
      <c r="D43" s="106"/>
      <c r="E43" s="106"/>
      <c r="F43" s="106"/>
      <c r="G43" s="106"/>
      <c r="H43" s="106"/>
      <c r="I43" s="106"/>
      <c r="J43" s="106"/>
      <c r="K43" s="106">
        <v>0</v>
      </c>
      <c r="L43" s="106">
        <v>0</v>
      </c>
      <c r="M43" s="106"/>
      <c r="N43" s="277"/>
      <c r="O43" s="124">
        <f>SUM(Tabla6[[#This Row],[Gener]:[Desembre]])</f>
        <v>0</v>
      </c>
    </row>
    <row r="44" spans="1:15" ht="15.75" thickBot="1" x14ac:dyDescent="0.3">
      <c r="A44" s="294">
        <v>41</v>
      </c>
      <c r="B44" s="291" t="s">
        <v>49</v>
      </c>
      <c r="C44" s="107"/>
      <c r="D44" s="108"/>
      <c r="E44" s="108"/>
      <c r="F44" s="108"/>
      <c r="G44" s="108"/>
      <c r="H44" s="108"/>
      <c r="I44" s="108"/>
      <c r="J44" s="108"/>
      <c r="K44" s="108">
        <v>0</v>
      </c>
      <c r="L44" s="108">
        <v>0</v>
      </c>
      <c r="M44" s="108"/>
      <c r="N44" s="278"/>
      <c r="O44" s="125">
        <f>SUM(Tabla6[[#This Row],[Gener]:[Desembre]])</f>
        <v>0</v>
      </c>
    </row>
    <row r="45" spans="1:15" ht="15.75" thickBot="1" x14ac:dyDescent="0.3">
      <c r="A45" s="295"/>
      <c r="B45" s="280" t="s">
        <v>71</v>
      </c>
      <c r="C45" s="16">
        <f>SUBTOTAL(109,C5:C44)</f>
        <v>467460.01</v>
      </c>
      <c r="D45" s="17">
        <f t="shared" ref="D45:N45" si="0">SUBTOTAL(109,D5:D44)</f>
        <v>458800</v>
      </c>
      <c r="E45" s="17">
        <f t="shared" si="0"/>
        <v>511459</v>
      </c>
      <c r="F45" s="17">
        <f t="shared" si="0"/>
        <v>563520</v>
      </c>
      <c r="G45" s="17">
        <f t="shared" si="0"/>
        <v>639760</v>
      </c>
      <c r="H45" s="17">
        <f t="shared" si="0"/>
        <v>575880</v>
      </c>
      <c r="I45" s="17">
        <f t="shared" si="0"/>
        <v>591420</v>
      </c>
      <c r="J45" s="17">
        <f t="shared" si="0"/>
        <v>625700</v>
      </c>
      <c r="K45" s="17">
        <f t="shared" si="0"/>
        <v>643319.99999829999</v>
      </c>
      <c r="L45" s="17">
        <f t="shared" si="0"/>
        <v>636139.99999999988</v>
      </c>
      <c r="M45" s="17">
        <f t="shared" si="0"/>
        <v>631280</v>
      </c>
      <c r="N45" s="279">
        <f t="shared" si="0"/>
        <v>637840</v>
      </c>
      <c r="O45" s="24">
        <f>SUBTOTAL(109,O5:O44)</f>
        <v>6982579.0099982992</v>
      </c>
    </row>
    <row r="46" spans="1:15" ht="15.75" thickBot="1" x14ac:dyDescent="0.3">
      <c r="A46" s="296"/>
      <c r="B46" s="281" t="s">
        <v>69</v>
      </c>
      <c r="C46" s="26">
        <v>430299.99999999994</v>
      </c>
      <c r="D46" s="27">
        <v>424100</v>
      </c>
      <c r="E46" s="27">
        <v>513779.99</v>
      </c>
      <c r="F46" s="27">
        <v>507720</v>
      </c>
      <c r="G46" s="27">
        <v>571600.01</v>
      </c>
      <c r="H46" s="27">
        <v>545060</v>
      </c>
      <c r="I46" s="27">
        <v>514319.99</v>
      </c>
      <c r="J46" s="27">
        <v>483699.99</v>
      </c>
      <c r="K46" s="27">
        <v>476529.99999999994</v>
      </c>
      <c r="L46" s="27">
        <v>495819.99999999994</v>
      </c>
      <c r="M46" s="27">
        <v>492960</v>
      </c>
      <c r="N46" s="247">
        <v>491620</v>
      </c>
      <c r="O46" s="29">
        <v>5947509.9800000004</v>
      </c>
    </row>
    <row r="47" spans="1:15" ht="15.75" thickBot="1" x14ac:dyDescent="0.3">
      <c r="A47" s="297"/>
      <c r="B47" s="286" t="s">
        <v>58</v>
      </c>
      <c r="C47" s="298">
        <f t="shared" ref="C47:O47" si="1">(C45/C46)-1</f>
        <v>8.6358377875900727E-2</v>
      </c>
      <c r="D47" s="287">
        <f t="shared" si="1"/>
        <v>8.1820325394954097E-2</v>
      </c>
      <c r="E47" s="287">
        <f t="shared" si="1"/>
        <v>-4.5174783860305601E-3</v>
      </c>
      <c r="F47" s="287">
        <f t="shared" si="1"/>
        <v>0.10990309619475291</v>
      </c>
      <c r="G47" s="287">
        <f t="shared" si="1"/>
        <v>0.11924420715108108</v>
      </c>
      <c r="H47" s="287">
        <f t="shared" si="1"/>
        <v>5.6544233662349175E-2</v>
      </c>
      <c r="I47" s="287">
        <f t="shared" si="1"/>
        <v>0.14990669524628042</v>
      </c>
      <c r="J47" s="287">
        <f t="shared" si="1"/>
        <v>0.29357042161609304</v>
      </c>
      <c r="K47" s="287">
        <f t="shared" si="1"/>
        <v>0.35000944326338335</v>
      </c>
      <c r="L47" s="287">
        <f t="shared" si="1"/>
        <v>0.28300592957121529</v>
      </c>
      <c r="M47" s="287">
        <f t="shared" si="1"/>
        <v>0.28059071729957807</v>
      </c>
      <c r="N47" s="299">
        <f t="shared" si="1"/>
        <v>0.29742484032382732</v>
      </c>
      <c r="O47" s="298">
        <f t="shared" si="1"/>
        <v>0.17403401313809952</v>
      </c>
    </row>
    <row r="48" spans="1:15" x14ac:dyDescent="0.25"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1"/>
    </row>
    <row r="49" spans="2:15" x14ac:dyDescent="0.25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1"/>
    </row>
    <row r="50" spans="2:15" x14ac:dyDescent="0.25"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x14ac:dyDescent="0.25"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 x14ac:dyDescent="0.25"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91"/>
    </row>
    <row r="53" spans="2:15" x14ac:dyDescent="0.25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91"/>
    </row>
    <row r="54" spans="2:15" x14ac:dyDescent="0.25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91"/>
    </row>
    <row r="55" spans="2:15" x14ac:dyDescent="0.25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91"/>
    </row>
    <row r="56" spans="2:15" x14ac:dyDescent="0.25"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91"/>
    </row>
    <row r="57" spans="2:15" x14ac:dyDescent="0.25"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4"/>
    </row>
    <row r="58" spans="2:15" x14ac:dyDescent="0.25"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4"/>
    </row>
    <row r="59" spans="2:15" x14ac:dyDescent="0.25"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4"/>
    </row>
    <row r="60" spans="2:15" x14ac:dyDescent="0.25"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91"/>
    </row>
    <row r="61" spans="2:15" x14ac:dyDescent="0.25"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91"/>
    </row>
    <row r="62" spans="2:15" x14ac:dyDescent="0.25"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91"/>
    </row>
    <row r="63" spans="2:15" x14ac:dyDescent="0.25"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91"/>
    </row>
    <row r="64" spans="2:15" x14ac:dyDescent="0.25"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91"/>
    </row>
    <row r="65" spans="2:15" x14ac:dyDescent="0.25"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91"/>
    </row>
    <row r="66" spans="2:15" x14ac:dyDescent="0.25"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91"/>
    </row>
    <row r="67" spans="2:15" x14ac:dyDescent="0.25"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91"/>
    </row>
    <row r="68" spans="2:15" x14ac:dyDescent="0.25"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91"/>
    </row>
    <row r="69" spans="2:15" x14ac:dyDescent="0.25"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91"/>
    </row>
    <row r="70" spans="2:15" x14ac:dyDescent="0.25"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91"/>
    </row>
    <row r="71" spans="2:15" x14ac:dyDescent="0.25"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91"/>
    </row>
    <row r="72" spans="2:15" x14ac:dyDescent="0.25"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91"/>
    </row>
    <row r="73" spans="2:15" x14ac:dyDescent="0.25"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91"/>
    </row>
    <row r="74" spans="2:15" x14ac:dyDescent="0.25"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91"/>
    </row>
    <row r="75" spans="2:15" x14ac:dyDescent="0.25"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91"/>
    </row>
    <row r="76" spans="2:15" x14ac:dyDescent="0.25"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91"/>
    </row>
    <row r="77" spans="2:15" x14ac:dyDescent="0.25"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91"/>
    </row>
    <row r="78" spans="2:15" x14ac:dyDescent="0.25"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91"/>
    </row>
    <row r="79" spans="2:15" x14ac:dyDescent="0.25"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91"/>
    </row>
    <row r="80" spans="2:15" x14ac:dyDescent="0.25"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91"/>
    </row>
    <row r="81" spans="2:15" x14ac:dyDescent="0.25"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91"/>
    </row>
    <row r="82" spans="2:15" x14ac:dyDescent="0.25"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91"/>
    </row>
    <row r="83" spans="2:15" x14ac:dyDescent="0.25"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91"/>
    </row>
    <row r="84" spans="2:15" x14ac:dyDescent="0.25"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91"/>
    </row>
    <row r="85" spans="2:15" x14ac:dyDescent="0.25"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91"/>
    </row>
    <row r="86" spans="2:15" x14ac:dyDescent="0.25"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91"/>
    </row>
    <row r="87" spans="2:15" x14ac:dyDescent="0.25"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91"/>
    </row>
    <row r="88" spans="2:15" x14ac:dyDescent="0.25"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91"/>
    </row>
    <row r="89" spans="2:15" x14ac:dyDescent="0.25"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91"/>
    </row>
    <row r="90" spans="2:15" x14ac:dyDescent="0.25"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91"/>
    </row>
  </sheetData>
  <sheetProtection sheet="1" objects="1" scenarios="1"/>
  <conditionalFormatting sqref="C47:O47">
    <cfRule type="cellIs" dxfId="2" priority="1" operator="lessThan">
      <formula>0</formula>
    </cfRule>
  </conditionalFormatting>
  <printOptions horizontalCentered="1"/>
  <pageMargins left="0.19685039370078741" right="0.23622047244094491" top="0.39370078740157483" bottom="0.43307086614173229" header="0.19685039370078741" footer="0.31496062992125984"/>
  <pageSetup paperSize="9" scale="75" orientation="landscape" r:id="rId1"/>
  <headerFooter>
    <oddHeader>&amp;L&amp;G&amp;C&amp;F&amp;R&amp;G</oddHeader>
    <oddFooter>&amp;L&amp;D&amp;C&amp;A&amp;R&amp;P de &amp;N</oddFooter>
  </headerFooter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6"/>
  <sheetViews>
    <sheetView showZeros="0" zoomScaleNormal="100" workbookViewId="0">
      <pane xSplit="2" ySplit="4" topLeftCell="C5" activePane="bottomRight" state="frozen"/>
      <selection activeCell="H11" sqref="H11"/>
      <selection pane="topRight" activeCell="H11" sqref="H11"/>
      <selection pane="bottomLeft" activeCell="H11" sqref="H11"/>
      <selection pane="bottomRight" activeCell="R26" sqref="R26"/>
    </sheetView>
  </sheetViews>
  <sheetFormatPr baseColWidth="10" defaultColWidth="11.42578125" defaultRowHeight="15" x14ac:dyDescent="0.25"/>
  <cols>
    <col min="1" max="1" width="5.7109375" style="3" customWidth="1"/>
    <col min="2" max="2" width="27.140625" style="3" customWidth="1"/>
    <col min="3" max="14" width="11.7109375" style="2" customWidth="1"/>
    <col min="15" max="15" width="11.42578125" style="91"/>
    <col min="16" max="16384" width="11.42578125" style="3"/>
  </cols>
  <sheetData>
    <row r="1" spans="1:15" ht="15.75" x14ac:dyDescent="0.25">
      <c r="B1" s="1" t="s">
        <v>74</v>
      </c>
    </row>
    <row r="2" spans="1:15" ht="15.75" x14ac:dyDescent="0.25">
      <c r="B2" s="1"/>
    </row>
    <row r="3" spans="1:15" ht="15.75" thickBot="1" x14ac:dyDescent="0.3">
      <c r="B3" s="275" t="s">
        <v>79</v>
      </c>
      <c r="C3" s="4" t="s">
        <v>55</v>
      </c>
    </row>
    <row r="4" spans="1:15" ht="15.75" thickBot="1" x14ac:dyDescent="0.3">
      <c r="A4" s="129" t="s">
        <v>59</v>
      </c>
      <c r="B4" s="126" t="s">
        <v>57</v>
      </c>
      <c r="C4" s="133" t="s">
        <v>26</v>
      </c>
      <c r="D4" s="134" t="s">
        <v>27</v>
      </c>
      <c r="E4" s="134" t="s">
        <v>28</v>
      </c>
      <c r="F4" s="134" t="s">
        <v>29</v>
      </c>
      <c r="G4" s="134" t="s">
        <v>30</v>
      </c>
      <c r="H4" s="134" t="s">
        <v>31</v>
      </c>
      <c r="I4" s="134" t="s">
        <v>32</v>
      </c>
      <c r="J4" s="134" t="s">
        <v>33</v>
      </c>
      <c r="K4" s="134" t="s">
        <v>34</v>
      </c>
      <c r="L4" s="134" t="s">
        <v>35</v>
      </c>
      <c r="M4" s="134" t="s">
        <v>36</v>
      </c>
      <c r="N4" s="135" t="s">
        <v>37</v>
      </c>
      <c r="O4" s="149" t="s">
        <v>38</v>
      </c>
    </row>
    <row r="5" spans="1:15" x14ac:dyDescent="0.25">
      <c r="A5" s="130">
        <v>1</v>
      </c>
      <c r="B5" s="127" t="s">
        <v>39</v>
      </c>
      <c r="C5" s="138">
        <v>230200</v>
      </c>
      <c r="D5" s="139">
        <v>191100</v>
      </c>
      <c r="E5" s="139">
        <v>209460</v>
      </c>
      <c r="F5" s="139">
        <v>228680</v>
      </c>
      <c r="G5" s="139">
        <v>248760</v>
      </c>
      <c r="H5" s="139">
        <v>255380</v>
      </c>
      <c r="I5" s="139">
        <v>245560</v>
      </c>
      <c r="J5" s="139">
        <v>256820</v>
      </c>
      <c r="K5" s="140">
        <v>233900</v>
      </c>
      <c r="L5" s="140">
        <v>230480</v>
      </c>
      <c r="M5" s="140">
        <v>213300</v>
      </c>
      <c r="N5" s="141">
        <v>233720</v>
      </c>
      <c r="O5" s="148">
        <f>SUM(Tabla12[[#This Row],[Gener]:[Desembre]])</f>
        <v>2777360</v>
      </c>
    </row>
    <row r="6" spans="1:15" x14ac:dyDescent="0.25">
      <c r="A6" s="131">
        <v>2</v>
      </c>
      <c r="B6" s="127" t="s">
        <v>0</v>
      </c>
      <c r="C6" s="142"/>
      <c r="D6" s="102"/>
      <c r="E6" s="102"/>
      <c r="F6" s="102"/>
      <c r="G6" s="102"/>
      <c r="H6" s="102"/>
      <c r="I6" s="102"/>
      <c r="J6" s="102"/>
      <c r="K6" s="77"/>
      <c r="L6" s="77"/>
      <c r="M6" s="77"/>
      <c r="N6" s="143"/>
      <c r="O6" s="136">
        <v>0</v>
      </c>
    </row>
    <row r="7" spans="1:15" x14ac:dyDescent="0.25">
      <c r="A7" s="131">
        <v>3</v>
      </c>
      <c r="B7" s="127" t="s">
        <v>1</v>
      </c>
      <c r="C7" s="142"/>
      <c r="D7" s="102"/>
      <c r="E7" s="102"/>
      <c r="F7" s="102"/>
      <c r="G7" s="102"/>
      <c r="H7" s="102"/>
      <c r="I7" s="102"/>
      <c r="J7" s="102"/>
      <c r="K7" s="77"/>
      <c r="L7" s="77"/>
      <c r="M7" s="77"/>
      <c r="N7" s="143"/>
      <c r="O7" s="136">
        <v>0</v>
      </c>
    </row>
    <row r="8" spans="1:15" x14ac:dyDescent="0.25">
      <c r="A8" s="131">
        <v>4</v>
      </c>
      <c r="B8" s="127" t="s">
        <v>2</v>
      </c>
      <c r="C8" s="142">
        <v>10749</v>
      </c>
      <c r="D8" s="102">
        <v>10416</v>
      </c>
      <c r="E8" s="102">
        <v>12508</v>
      </c>
      <c r="F8" s="102">
        <v>13032.814814814814</v>
      </c>
      <c r="G8" s="102">
        <v>12450</v>
      </c>
      <c r="H8" s="102">
        <v>11717</v>
      </c>
      <c r="I8" s="102">
        <v>13594</v>
      </c>
      <c r="J8" s="102">
        <v>16184</v>
      </c>
      <c r="K8" s="77">
        <v>10523</v>
      </c>
      <c r="L8" s="77">
        <v>11941</v>
      </c>
      <c r="M8" s="77">
        <v>12498</v>
      </c>
      <c r="N8" s="143">
        <v>11751</v>
      </c>
      <c r="O8" s="136">
        <f>SUM(Tabla12[[#This Row],[Gener]:[Desembre]])</f>
        <v>147363.81481481483</v>
      </c>
    </row>
    <row r="9" spans="1:15" x14ac:dyDescent="0.25">
      <c r="A9" s="131">
        <v>5</v>
      </c>
      <c r="B9" s="127" t="s">
        <v>3</v>
      </c>
      <c r="C9" s="142"/>
      <c r="D9" s="102"/>
      <c r="E9" s="102"/>
      <c r="F9" s="102"/>
      <c r="G9" s="102"/>
      <c r="H9" s="102"/>
      <c r="I9" s="102"/>
      <c r="J9" s="102"/>
      <c r="K9" s="77"/>
      <c r="L9" s="77"/>
      <c r="M9" s="77"/>
      <c r="N9" s="143"/>
      <c r="O9" s="136">
        <v>0</v>
      </c>
    </row>
    <row r="10" spans="1:15" x14ac:dyDescent="0.25">
      <c r="A10" s="131">
        <v>6</v>
      </c>
      <c r="B10" s="127" t="s">
        <v>4</v>
      </c>
      <c r="C10" s="142">
        <v>398680</v>
      </c>
      <c r="D10" s="102">
        <v>352600</v>
      </c>
      <c r="E10" s="102">
        <v>380020</v>
      </c>
      <c r="F10" s="102">
        <v>407680</v>
      </c>
      <c r="G10" s="102">
        <v>410920</v>
      </c>
      <c r="H10" s="102">
        <v>400880</v>
      </c>
      <c r="I10" s="102">
        <v>256620</v>
      </c>
      <c r="J10" s="102">
        <v>60360</v>
      </c>
      <c r="K10" s="77">
        <v>62720</v>
      </c>
      <c r="L10" s="77">
        <v>66040</v>
      </c>
      <c r="M10" s="77">
        <v>69060</v>
      </c>
      <c r="N10" s="143">
        <v>75760</v>
      </c>
      <c r="O10" s="136">
        <f>SUM(Tabla12[[#This Row],[Gener]:[Desembre]])</f>
        <v>2941340</v>
      </c>
    </row>
    <row r="11" spans="1:15" x14ac:dyDescent="0.25">
      <c r="A11" s="131">
        <v>8</v>
      </c>
      <c r="B11" s="127" t="s">
        <v>7</v>
      </c>
      <c r="C11" s="142">
        <v>12652</v>
      </c>
      <c r="D11" s="102">
        <v>12256</v>
      </c>
      <c r="E11" s="102">
        <v>14716</v>
      </c>
      <c r="F11" s="102">
        <v>16274.185185185186</v>
      </c>
      <c r="G11" s="102">
        <v>14648</v>
      </c>
      <c r="H11" s="102">
        <v>13783</v>
      </c>
      <c r="I11" s="102">
        <v>15992</v>
      </c>
      <c r="J11" s="102">
        <v>19040</v>
      </c>
      <c r="K11" s="77">
        <v>12444</v>
      </c>
      <c r="L11" s="77">
        <v>12660</v>
      </c>
      <c r="M11" s="77">
        <v>14704</v>
      </c>
      <c r="N11" s="143">
        <v>13824</v>
      </c>
      <c r="O11" s="136">
        <f>SUM(Tabla12[[#This Row],[Gener]:[Desembre]])</f>
        <v>172993.18518518517</v>
      </c>
    </row>
    <row r="12" spans="1:15" x14ac:dyDescent="0.25">
      <c r="A12" s="131">
        <v>9</v>
      </c>
      <c r="B12" s="127" t="s">
        <v>40</v>
      </c>
      <c r="C12" s="142"/>
      <c r="D12" s="102"/>
      <c r="E12" s="102"/>
      <c r="F12" s="102"/>
      <c r="G12" s="102"/>
      <c r="H12" s="102"/>
      <c r="I12" s="102"/>
      <c r="J12" s="102"/>
      <c r="K12" s="77"/>
      <c r="L12" s="77"/>
      <c r="M12" s="77"/>
      <c r="N12" s="143"/>
      <c r="O12" s="136">
        <v>0</v>
      </c>
    </row>
    <row r="13" spans="1:15" x14ac:dyDescent="0.25">
      <c r="A13" s="131">
        <v>10</v>
      </c>
      <c r="B13" s="127" t="s">
        <v>41</v>
      </c>
      <c r="C13" s="142"/>
      <c r="D13" s="102"/>
      <c r="E13" s="102"/>
      <c r="F13" s="102"/>
      <c r="G13" s="102"/>
      <c r="H13" s="102"/>
      <c r="I13" s="102"/>
      <c r="J13" s="102"/>
      <c r="K13" s="77"/>
      <c r="L13" s="77"/>
      <c r="M13" s="77"/>
      <c r="N13" s="143"/>
      <c r="O13" s="136">
        <v>0</v>
      </c>
    </row>
    <row r="14" spans="1:15" x14ac:dyDescent="0.25">
      <c r="A14" s="131">
        <v>11</v>
      </c>
      <c r="B14" s="127" t="s">
        <v>9</v>
      </c>
      <c r="C14" s="142"/>
      <c r="D14" s="102"/>
      <c r="E14" s="102"/>
      <c r="F14" s="102"/>
      <c r="G14" s="102"/>
      <c r="H14" s="102"/>
      <c r="I14" s="102"/>
      <c r="J14" s="102"/>
      <c r="K14" s="77"/>
      <c r="L14" s="77"/>
      <c r="M14" s="77"/>
      <c r="N14" s="143"/>
      <c r="O14" s="136">
        <v>0</v>
      </c>
    </row>
    <row r="15" spans="1:15" x14ac:dyDescent="0.25">
      <c r="A15" s="131">
        <v>12</v>
      </c>
      <c r="B15" s="127" t="s">
        <v>10</v>
      </c>
      <c r="C15" s="142"/>
      <c r="D15" s="102"/>
      <c r="E15" s="102"/>
      <c r="F15" s="102"/>
      <c r="G15" s="102"/>
      <c r="H15" s="102"/>
      <c r="I15" s="102"/>
      <c r="J15" s="102"/>
      <c r="K15" s="77"/>
      <c r="L15" s="77"/>
      <c r="M15" s="77"/>
      <c r="N15" s="143"/>
      <c r="O15" s="136">
        <v>0</v>
      </c>
    </row>
    <row r="16" spans="1:15" x14ac:dyDescent="0.25">
      <c r="A16" s="131">
        <v>13</v>
      </c>
      <c r="B16" s="127" t="s">
        <v>42</v>
      </c>
      <c r="C16" s="142"/>
      <c r="D16" s="102"/>
      <c r="E16" s="102"/>
      <c r="F16" s="102"/>
      <c r="G16" s="102"/>
      <c r="H16" s="102"/>
      <c r="I16" s="102"/>
      <c r="J16" s="102"/>
      <c r="K16" s="77"/>
      <c r="L16" s="77"/>
      <c r="M16" s="77"/>
      <c r="N16" s="143"/>
      <c r="O16" s="136">
        <v>0</v>
      </c>
    </row>
    <row r="17" spans="1:15" x14ac:dyDescent="0.25">
      <c r="A17" s="131">
        <v>14</v>
      </c>
      <c r="B17" s="127" t="s">
        <v>11</v>
      </c>
      <c r="C17" s="142"/>
      <c r="D17" s="102"/>
      <c r="E17" s="102"/>
      <c r="F17" s="102"/>
      <c r="G17" s="102"/>
      <c r="H17" s="102"/>
      <c r="I17" s="102"/>
      <c r="J17" s="102"/>
      <c r="K17" s="77"/>
      <c r="L17" s="77"/>
      <c r="M17" s="77"/>
      <c r="N17" s="143"/>
      <c r="O17" s="136">
        <v>0</v>
      </c>
    </row>
    <row r="18" spans="1:15" x14ac:dyDescent="0.25">
      <c r="A18" s="131">
        <v>15</v>
      </c>
      <c r="B18" s="127" t="s">
        <v>12</v>
      </c>
      <c r="C18" s="142"/>
      <c r="D18" s="102"/>
      <c r="E18" s="102"/>
      <c r="F18" s="102"/>
      <c r="G18" s="102"/>
      <c r="H18" s="102"/>
      <c r="I18" s="102"/>
      <c r="J18" s="102"/>
      <c r="K18" s="77"/>
      <c r="L18" s="77"/>
      <c r="M18" s="77"/>
      <c r="N18" s="143"/>
      <c r="O18" s="136">
        <v>0</v>
      </c>
    </row>
    <row r="19" spans="1:15" x14ac:dyDescent="0.25">
      <c r="A19" s="131">
        <v>16</v>
      </c>
      <c r="B19" s="127" t="s">
        <v>13</v>
      </c>
      <c r="C19" s="142"/>
      <c r="D19" s="102"/>
      <c r="E19" s="102"/>
      <c r="F19" s="102"/>
      <c r="G19" s="102"/>
      <c r="H19" s="102"/>
      <c r="I19" s="102"/>
      <c r="J19" s="102"/>
      <c r="K19" s="77"/>
      <c r="L19" s="77"/>
      <c r="M19" s="77"/>
      <c r="N19" s="143"/>
      <c r="O19" s="136">
        <v>0</v>
      </c>
    </row>
    <row r="20" spans="1:15" x14ac:dyDescent="0.25">
      <c r="A20" s="131">
        <v>17</v>
      </c>
      <c r="B20" s="127" t="s">
        <v>14</v>
      </c>
      <c r="C20" s="142">
        <v>41220</v>
      </c>
      <c r="D20" s="102">
        <v>33200</v>
      </c>
      <c r="E20" s="102">
        <v>36380</v>
      </c>
      <c r="F20" s="102">
        <v>32620</v>
      </c>
      <c r="G20" s="102">
        <v>37320</v>
      </c>
      <c r="H20" s="102">
        <v>34380</v>
      </c>
      <c r="I20" s="102">
        <v>30660</v>
      </c>
      <c r="J20" s="102">
        <v>32740</v>
      </c>
      <c r="K20" s="77">
        <v>36220</v>
      </c>
      <c r="L20" s="77">
        <v>36660</v>
      </c>
      <c r="M20" s="77">
        <v>31040</v>
      </c>
      <c r="N20" s="143">
        <v>34480</v>
      </c>
      <c r="O20" s="136">
        <f>SUM(Tabla12[[#This Row],[Gener]:[Desembre]])</f>
        <v>416920</v>
      </c>
    </row>
    <row r="21" spans="1:15" x14ac:dyDescent="0.25">
      <c r="A21" s="131">
        <v>18</v>
      </c>
      <c r="B21" s="127" t="s">
        <v>15</v>
      </c>
      <c r="C21" s="142"/>
      <c r="D21" s="102"/>
      <c r="E21" s="102"/>
      <c r="F21" s="102"/>
      <c r="G21" s="102"/>
      <c r="H21" s="102"/>
      <c r="I21" s="102"/>
      <c r="J21" s="102"/>
      <c r="K21" s="77"/>
      <c r="L21" s="77"/>
      <c r="M21" s="77"/>
      <c r="N21" s="143"/>
      <c r="O21" s="136">
        <v>0</v>
      </c>
    </row>
    <row r="22" spans="1:15" x14ac:dyDescent="0.25">
      <c r="A22" s="131">
        <v>19</v>
      </c>
      <c r="B22" s="127" t="s">
        <v>16</v>
      </c>
      <c r="C22" s="142">
        <v>173600</v>
      </c>
      <c r="D22" s="102">
        <v>155220</v>
      </c>
      <c r="E22" s="102">
        <v>163720</v>
      </c>
      <c r="F22" s="102">
        <v>172120</v>
      </c>
      <c r="G22" s="102">
        <v>187140</v>
      </c>
      <c r="H22" s="102">
        <v>176440</v>
      </c>
      <c r="I22" s="102">
        <v>184240</v>
      </c>
      <c r="J22" s="102">
        <v>163500</v>
      </c>
      <c r="K22" s="77">
        <v>139200</v>
      </c>
      <c r="L22" s="77">
        <v>69140</v>
      </c>
      <c r="M22" s="77">
        <v>65500</v>
      </c>
      <c r="N22" s="143">
        <v>66860</v>
      </c>
      <c r="O22" s="136">
        <f>SUM(Tabla12[[#This Row],[Gener]:[Desembre]])</f>
        <v>1716680</v>
      </c>
    </row>
    <row r="23" spans="1:15" x14ac:dyDescent="0.25">
      <c r="A23" s="131">
        <v>20</v>
      </c>
      <c r="B23" s="127" t="s">
        <v>17</v>
      </c>
      <c r="C23" s="142"/>
      <c r="D23" s="102"/>
      <c r="E23" s="102"/>
      <c r="F23" s="102"/>
      <c r="G23" s="102"/>
      <c r="H23" s="102"/>
      <c r="I23" s="102"/>
      <c r="J23" s="102"/>
      <c r="K23" s="77"/>
      <c r="L23" s="77"/>
      <c r="M23" s="77"/>
      <c r="N23" s="143"/>
      <c r="O23" s="136">
        <v>0</v>
      </c>
    </row>
    <row r="24" spans="1:15" x14ac:dyDescent="0.25">
      <c r="A24" s="131">
        <v>21</v>
      </c>
      <c r="B24" s="127" t="s">
        <v>18</v>
      </c>
      <c r="C24" s="142">
        <v>6515.7076923076929</v>
      </c>
      <c r="D24" s="102">
        <v>6525.8791208791199</v>
      </c>
      <c r="E24" s="102">
        <v>7654.3846153846152</v>
      </c>
      <c r="F24" s="102">
        <v>8052.7802197802202</v>
      </c>
      <c r="G24" s="102">
        <v>7380.9230769230771</v>
      </c>
      <c r="H24" s="102">
        <v>6333.9387076923067</v>
      </c>
      <c r="I24" s="102">
        <v>7680.1538461538466</v>
      </c>
      <c r="J24" s="102">
        <v>8721.25874125874</v>
      </c>
      <c r="K24" s="77">
        <v>5923</v>
      </c>
      <c r="L24" s="77">
        <v>8479.7353479853482</v>
      </c>
      <c r="M24" s="77">
        <v>6987</v>
      </c>
      <c r="N24" s="143">
        <v>6937.3076923076933</v>
      </c>
      <c r="O24" s="136">
        <f>SUM(Tabla12[[#This Row],[Gener]:[Desembre]])</f>
        <v>87192.069060672657</v>
      </c>
    </row>
    <row r="25" spans="1:15" x14ac:dyDescent="0.25">
      <c r="A25" s="131">
        <v>22</v>
      </c>
      <c r="B25" s="127" t="s">
        <v>19</v>
      </c>
      <c r="C25" s="142"/>
      <c r="D25" s="102"/>
      <c r="E25" s="102"/>
      <c r="F25" s="102"/>
      <c r="G25" s="102"/>
      <c r="H25" s="102"/>
      <c r="I25" s="102"/>
      <c r="J25" s="102"/>
      <c r="K25" s="77"/>
      <c r="L25" s="77"/>
      <c r="M25" s="77"/>
      <c r="N25" s="143"/>
      <c r="O25" s="136">
        <f>SUM(Tabla12[[#This Row],[Gener]:[Desembre]])</f>
        <v>0</v>
      </c>
    </row>
    <row r="26" spans="1:15" x14ac:dyDescent="0.25">
      <c r="A26" s="131">
        <v>23</v>
      </c>
      <c r="B26" s="127" t="s">
        <v>43</v>
      </c>
      <c r="C26" s="142">
        <v>129740</v>
      </c>
      <c r="D26" s="102">
        <v>227480</v>
      </c>
      <c r="E26" s="102">
        <v>252860</v>
      </c>
      <c r="F26" s="102">
        <v>256260</v>
      </c>
      <c r="G26" s="102">
        <v>274200</v>
      </c>
      <c r="H26" s="102">
        <v>262840</v>
      </c>
      <c r="I26" s="102">
        <v>255300</v>
      </c>
      <c r="J26" s="102">
        <v>252460</v>
      </c>
      <c r="K26" s="77">
        <v>251200</v>
      </c>
      <c r="L26" s="77">
        <v>257500</v>
      </c>
      <c r="M26" s="77">
        <v>236380</v>
      </c>
      <c r="N26" s="143">
        <v>261000</v>
      </c>
      <c r="O26" s="136">
        <f>SUM(Tabla12[[#This Row],[Gener]:[Desembre]])</f>
        <v>2917220</v>
      </c>
    </row>
    <row r="27" spans="1:15" x14ac:dyDescent="0.25">
      <c r="A27" s="131">
        <v>24</v>
      </c>
      <c r="B27" s="127" t="s">
        <v>44</v>
      </c>
      <c r="C27" s="142">
        <v>60200</v>
      </c>
      <c r="D27" s="102">
        <v>50160</v>
      </c>
      <c r="E27" s="102">
        <v>51100</v>
      </c>
      <c r="F27" s="102">
        <v>50860</v>
      </c>
      <c r="G27" s="102">
        <v>61220</v>
      </c>
      <c r="H27" s="102">
        <v>56320</v>
      </c>
      <c r="I27" s="102">
        <v>57800</v>
      </c>
      <c r="J27" s="102">
        <v>64300</v>
      </c>
      <c r="K27" s="77">
        <v>56800</v>
      </c>
      <c r="L27" s="77">
        <v>61180</v>
      </c>
      <c r="M27" s="77">
        <v>55940</v>
      </c>
      <c r="N27" s="143">
        <v>52580</v>
      </c>
      <c r="O27" s="136">
        <f>SUM(Tabla12[[#This Row],[Gener]:[Desembre]])</f>
        <v>678460</v>
      </c>
    </row>
    <row r="28" spans="1:15" x14ac:dyDescent="0.25">
      <c r="A28" s="131">
        <v>25</v>
      </c>
      <c r="B28" s="127" t="s">
        <v>20</v>
      </c>
      <c r="C28" s="142"/>
      <c r="D28" s="102"/>
      <c r="E28" s="102"/>
      <c r="F28" s="102"/>
      <c r="G28" s="102"/>
      <c r="H28" s="102"/>
      <c r="I28" s="102"/>
      <c r="J28" s="102"/>
      <c r="K28" s="77"/>
      <c r="L28" s="77"/>
      <c r="M28" s="77"/>
      <c r="N28" s="143"/>
      <c r="O28" s="136">
        <v>0</v>
      </c>
    </row>
    <row r="29" spans="1:15" x14ac:dyDescent="0.25">
      <c r="A29" s="131">
        <v>26</v>
      </c>
      <c r="B29" s="127" t="s">
        <v>45</v>
      </c>
      <c r="C29" s="142">
        <v>10280</v>
      </c>
      <c r="D29" s="102">
        <v>8560</v>
      </c>
      <c r="E29" s="102">
        <v>9120</v>
      </c>
      <c r="F29" s="102">
        <v>13260</v>
      </c>
      <c r="G29" s="102">
        <v>10220</v>
      </c>
      <c r="H29" s="102">
        <v>10040</v>
      </c>
      <c r="I29" s="102">
        <v>11100</v>
      </c>
      <c r="J29" s="102">
        <v>8020</v>
      </c>
      <c r="K29" s="77">
        <v>8820</v>
      </c>
      <c r="L29" s="77">
        <v>12140</v>
      </c>
      <c r="M29" s="77">
        <v>9200</v>
      </c>
      <c r="N29" s="143">
        <v>10900</v>
      </c>
      <c r="O29" s="136">
        <f>SUM(Tabla12[[#This Row],[Gener]:[Desembre]])</f>
        <v>121660</v>
      </c>
    </row>
    <row r="30" spans="1:15" x14ac:dyDescent="0.25">
      <c r="A30" s="131">
        <v>27</v>
      </c>
      <c r="B30" s="127" t="s">
        <v>46</v>
      </c>
      <c r="C30" s="142"/>
      <c r="D30" s="102"/>
      <c r="E30" s="102"/>
      <c r="F30" s="102"/>
      <c r="G30" s="102"/>
      <c r="H30" s="102"/>
      <c r="I30" s="102"/>
      <c r="J30" s="102"/>
      <c r="K30" s="77"/>
      <c r="L30" s="77"/>
      <c r="M30" s="77"/>
      <c r="N30" s="143"/>
      <c r="O30" s="136">
        <f>SUM(Tabla12[[#This Row],[Gener]:[Desembre]])</f>
        <v>0</v>
      </c>
    </row>
    <row r="31" spans="1:15" x14ac:dyDescent="0.25">
      <c r="A31" s="131">
        <v>28</v>
      </c>
      <c r="B31" s="127" t="s">
        <v>47</v>
      </c>
      <c r="C31" s="142">
        <v>258500</v>
      </c>
      <c r="D31" s="102">
        <v>239280</v>
      </c>
      <c r="E31" s="102">
        <v>272900</v>
      </c>
      <c r="F31" s="102">
        <v>290620</v>
      </c>
      <c r="G31" s="102">
        <v>310260</v>
      </c>
      <c r="H31" s="102">
        <v>288120</v>
      </c>
      <c r="I31" s="102">
        <v>282260</v>
      </c>
      <c r="J31" s="102">
        <v>278300</v>
      </c>
      <c r="K31" s="77">
        <v>270820</v>
      </c>
      <c r="L31" s="77">
        <v>270800</v>
      </c>
      <c r="M31" s="77">
        <v>248980</v>
      </c>
      <c r="N31" s="143">
        <v>261360</v>
      </c>
      <c r="O31" s="136">
        <f>SUM(Tabla12[[#This Row],[Gener]:[Desembre]])</f>
        <v>3272200</v>
      </c>
    </row>
    <row r="32" spans="1:15" x14ac:dyDescent="0.25">
      <c r="A32" s="131">
        <v>29</v>
      </c>
      <c r="B32" s="127" t="s">
        <v>48</v>
      </c>
      <c r="C32" s="142">
        <v>1703.2923076923078</v>
      </c>
      <c r="D32" s="102">
        <v>1442.1208791208792</v>
      </c>
      <c r="E32" s="102">
        <v>1921.6153846153848</v>
      </c>
      <c r="F32" s="102">
        <v>1460.2197802197802</v>
      </c>
      <c r="G32" s="102">
        <v>2150.0769230769229</v>
      </c>
      <c r="H32" s="102">
        <v>2626.0712923076917</v>
      </c>
      <c r="I32" s="102">
        <v>2713.8461538461538</v>
      </c>
      <c r="J32" s="102">
        <v>3654.7412587412591</v>
      </c>
      <c r="K32" s="77">
        <v>2330</v>
      </c>
      <c r="L32" s="77">
        <v>2039.264652014652</v>
      </c>
      <c r="M32" s="77">
        <v>2571</v>
      </c>
      <c r="N32" s="143">
        <v>2047.6923076923076</v>
      </c>
      <c r="O32" s="136">
        <f>SUM(Tabla12[[#This Row],[Gener]:[Desembre]])</f>
        <v>26659.940939327338</v>
      </c>
    </row>
    <row r="33" spans="1:17" x14ac:dyDescent="0.25">
      <c r="A33" s="131">
        <v>30</v>
      </c>
      <c r="B33" s="127" t="s">
        <v>50</v>
      </c>
      <c r="C33" s="142">
        <v>28160</v>
      </c>
      <c r="D33" s="102">
        <v>25760</v>
      </c>
      <c r="E33" s="102">
        <v>31980</v>
      </c>
      <c r="F33" s="102">
        <v>27700</v>
      </c>
      <c r="G33" s="102">
        <v>27360</v>
      </c>
      <c r="H33" s="102">
        <v>32320</v>
      </c>
      <c r="I33" s="102">
        <v>24920</v>
      </c>
      <c r="J33" s="102">
        <v>26760</v>
      </c>
      <c r="K33" s="77">
        <v>34360</v>
      </c>
      <c r="L33" s="77">
        <v>26000</v>
      </c>
      <c r="M33" s="77">
        <v>26820</v>
      </c>
      <c r="N33" s="143">
        <v>33660</v>
      </c>
      <c r="O33" s="136">
        <f>SUM(Tabla12[[#This Row],[Gener]:[Desembre]])</f>
        <v>345800</v>
      </c>
    </row>
    <row r="34" spans="1:17" x14ac:dyDescent="0.25">
      <c r="A34" s="131">
        <v>31</v>
      </c>
      <c r="B34" s="127" t="s">
        <v>51</v>
      </c>
      <c r="C34" s="142">
        <v>5200</v>
      </c>
      <c r="D34" s="102">
        <v>4180</v>
      </c>
      <c r="E34" s="102">
        <v>4980</v>
      </c>
      <c r="F34" s="102">
        <v>5800</v>
      </c>
      <c r="G34" s="102">
        <v>5240</v>
      </c>
      <c r="H34" s="102">
        <v>5240</v>
      </c>
      <c r="I34" s="102">
        <v>4780</v>
      </c>
      <c r="J34" s="102">
        <v>5140</v>
      </c>
      <c r="K34" s="77">
        <v>5740</v>
      </c>
      <c r="L34" s="77">
        <v>5720</v>
      </c>
      <c r="M34" s="77">
        <v>4880</v>
      </c>
      <c r="N34" s="143">
        <v>6020</v>
      </c>
      <c r="O34" s="136">
        <f>SUM(Tabla12[[#This Row],[Gener]:[Desembre]])</f>
        <v>62920</v>
      </c>
    </row>
    <row r="35" spans="1:17" x14ac:dyDescent="0.25">
      <c r="A35" s="131">
        <v>32</v>
      </c>
      <c r="B35" s="127" t="s">
        <v>52</v>
      </c>
      <c r="C35" s="142"/>
      <c r="D35" s="102"/>
      <c r="E35" s="102"/>
      <c r="F35" s="102"/>
      <c r="G35" s="102"/>
      <c r="H35" s="102"/>
      <c r="I35" s="102"/>
      <c r="J35" s="102"/>
      <c r="K35" s="77"/>
      <c r="L35" s="77"/>
      <c r="M35" s="77"/>
      <c r="N35" s="143"/>
      <c r="O35" s="136">
        <v>0</v>
      </c>
    </row>
    <row r="36" spans="1:17" x14ac:dyDescent="0.25">
      <c r="A36" s="131">
        <v>33</v>
      </c>
      <c r="B36" s="127" t="s">
        <v>21</v>
      </c>
      <c r="C36" s="142"/>
      <c r="D36" s="102"/>
      <c r="E36" s="102"/>
      <c r="F36" s="102"/>
      <c r="G36" s="102"/>
      <c r="H36" s="102"/>
      <c r="I36" s="102"/>
      <c r="J36" s="102"/>
      <c r="K36" s="77"/>
      <c r="L36" s="77"/>
      <c r="M36" s="77"/>
      <c r="N36" s="143"/>
      <c r="O36" s="136">
        <f>SUM(Tabla12[[#This Row],[Gener]:[Desembre]])</f>
        <v>0</v>
      </c>
    </row>
    <row r="37" spans="1:17" x14ac:dyDescent="0.25">
      <c r="A37" s="131">
        <v>34</v>
      </c>
      <c r="B37" s="127" t="s">
        <v>22</v>
      </c>
      <c r="C37" s="142">
        <v>80300</v>
      </c>
      <c r="D37" s="102">
        <v>76140</v>
      </c>
      <c r="E37" s="102">
        <v>84920</v>
      </c>
      <c r="F37" s="102">
        <v>91700</v>
      </c>
      <c r="G37" s="102">
        <v>96440</v>
      </c>
      <c r="H37" s="102">
        <v>90680</v>
      </c>
      <c r="I37" s="102">
        <v>92540</v>
      </c>
      <c r="J37" s="102">
        <v>104060</v>
      </c>
      <c r="K37" s="77">
        <v>84280</v>
      </c>
      <c r="L37" s="77">
        <v>87860</v>
      </c>
      <c r="M37" s="77">
        <v>75800</v>
      </c>
      <c r="N37" s="143">
        <v>82480</v>
      </c>
      <c r="O37" s="136">
        <f>SUM(Tabla12[[#This Row],[Gener]:[Desembre]])</f>
        <v>1047200</v>
      </c>
    </row>
    <row r="38" spans="1:17" x14ac:dyDescent="0.25">
      <c r="A38" s="131">
        <v>35</v>
      </c>
      <c r="B38" s="127" t="s">
        <v>23</v>
      </c>
      <c r="C38" s="142"/>
      <c r="D38" s="102"/>
      <c r="E38" s="102"/>
      <c r="F38" s="102"/>
      <c r="G38" s="102"/>
      <c r="H38" s="102"/>
      <c r="I38" s="102"/>
      <c r="J38" s="102"/>
      <c r="K38" s="77"/>
      <c r="L38" s="77"/>
      <c r="M38" s="77"/>
      <c r="N38" s="143"/>
      <c r="O38" s="136">
        <v>0</v>
      </c>
    </row>
    <row r="39" spans="1:17" x14ac:dyDescent="0.25">
      <c r="A39" s="131">
        <v>36</v>
      </c>
      <c r="B39" s="127" t="s">
        <v>24</v>
      </c>
      <c r="C39" s="142">
        <v>22540</v>
      </c>
      <c r="D39" s="102">
        <v>18920</v>
      </c>
      <c r="E39" s="102">
        <v>20720</v>
      </c>
      <c r="F39" s="102">
        <v>22280</v>
      </c>
      <c r="G39" s="102">
        <v>23620</v>
      </c>
      <c r="H39" s="102">
        <v>22820</v>
      </c>
      <c r="I39" s="102">
        <v>23180</v>
      </c>
      <c r="J39" s="102">
        <v>25860</v>
      </c>
      <c r="K39" s="77">
        <v>23840</v>
      </c>
      <c r="L39" s="77">
        <v>22180</v>
      </c>
      <c r="M39" s="77">
        <v>19840</v>
      </c>
      <c r="N39" s="143">
        <v>23020</v>
      </c>
      <c r="O39" s="136">
        <f>SUM(Tabla12[[#This Row],[Gener]:[Desembre]])</f>
        <v>268820</v>
      </c>
    </row>
    <row r="40" spans="1:17" x14ac:dyDescent="0.25">
      <c r="A40" s="131">
        <v>37</v>
      </c>
      <c r="B40" s="127" t="s">
        <v>25</v>
      </c>
      <c r="C40" s="142"/>
      <c r="D40" s="102"/>
      <c r="E40" s="102"/>
      <c r="F40" s="102"/>
      <c r="G40" s="102"/>
      <c r="H40" s="102"/>
      <c r="I40" s="102"/>
      <c r="J40" s="102"/>
      <c r="K40" s="77"/>
      <c r="L40" s="77"/>
      <c r="M40" s="77"/>
      <c r="N40" s="143"/>
      <c r="O40" s="136">
        <v>0</v>
      </c>
    </row>
    <row r="41" spans="1:17" x14ac:dyDescent="0.25">
      <c r="A41" s="131">
        <v>38</v>
      </c>
      <c r="B41" s="127" t="s">
        <v>5</v>
      </c>
      <c r="C41" s="142"/>
      <c r="D41" s="102"/>
      <c r="E41" s="102"/>
      <c r="F41" s="102"/>
      <c r="G41" s="102"/>
      <c r="H41" s="102"/>
      <c r="I41" s="102"/>
      <c r="J41" s="102"/>
      <c r="K41" s="77"/>
      <c r="L41" s="77"/>
      <c r="M41" s="77"/>
      <c r="N41" s="143"/>
      <c r="O41" s="136">
        <v>0</v>
      </c>
    </row>
    <row r="42" spans="1:17" x14ac:dyDescent="0.25">
      <c r="A42" s="131">
        <v>39</v>
      </c>
      <c r="B42" s="127" t="s">
        <v>6</v>
      </c>
      <c r="C42" s="142">
        <v>40740</v>
      </c>
      <c r="D42" s="102">
        <v>36480</v>
      </c>
      <c r="E42" s="102">
        <v>38540</v>
      </c>
      <c r="F42" s="102">
        <v>43440</v>
      </c>
      <c r="G42" s="102">
        <v>48360</v>
      </c>
      <c r="H42" s="102">
        <v>45400</v>
      </c>
      <c r="I42" s="102">
        <v>45680</v>
      </c>
      <c r="J42" s="102">
        <v>56700</v>
      </c>
      <c r="K42" s="77">
        <v>42180</v>
      </c>
      <c r="L42" s="77">
        <v>45900</v>
      </c>
      <c r="M42" s="77">
        <v>40740</v>
      </c>
      <c r="N42" s="143">
        <v>45600</v>
      </c>
      <c r="O42" s="136">
        <f>SUM(Tabla12[[#This Row],[Gener]:[Desembre]])</f>
        <v>529760</v>
      </c>
    </row>
    <row r="43" spans="1:17" x14ac:dyDescent="0.25">
      <c r="A43" s="131">
        <v>40</v>
      </c>
      <c r="B43" s="127" t="s">
        <v>8</v>
      </c>
      <c r="C43" s="142"/>
      <c r="D43" s="102"/>
      <c r="E43" s="102"/>
      <c r="F43" s="102"/>
      <c r="G43" s="102"/>
      <c r="H43" s="102"/>
      <c r="I43" s="102"/>
      <c r="J43" s="102"/>
      <c r="K43" s="77"/>
      <c r="L43" s="77">
        <v>0</v>
      </c>
      <c r="M43" s="77"/>
      <c r="N43" s="143"/>
      <c r="O43" s="136">
        <v>0</v>
      </c>
    </row>
    <row r="44" spans="1:17" ht="15.75" thickBot="1" x14ac:dyDescent="0.3">
      <c r="A44" s="132">
        <v>41</v>
      </c>
      <c r="B44" s="128" t="s">
        <v>49</v>
      </c>
      <c r="C44" s="144"/>
      <c r="D44" s="145"/>
      <c r="E44" s="145"/>
      <c r="F44" s="145"/>
      <c r="G44" s="145"/>
      <c r="H44" s="145"/>
      <c r="I44" s="145"/>
      <c r="J44" s="145"/>
      <c r="K44" s="146"/>
      <c r="L44" s="146">
        <v>0</v>
      </c>
      <c r="M44" s="146"/>
      <c r="N44" s="147"/>
      <c r="O44" s="137">
        <f>SUM(Tabla12[[#This Row],[Gener]:[Desembre]])</f>
        <v>0</v>
      </c>
    </row>
    <row r="45" spans="1:17" s="4" customFormat="1" ht="15.75" thickBot="1" x14ac:dyDescent="0.3">
      <c r="B45" s="73" t="s">
        <v>71</v>
      </c>
      <c r="C45" s="74">
        <f>SUBTOTAL(109,Tabla12[Gener])</f>
        <v>1510980</v>
      </c>
      <c r="D45" s="75">
        <f>SUBTOTAL(109,Tabla12[Febrer])</f>
        <v>1449720</v>
      </c>
      <c r="E45" s="75">
        <f>SUBTOTAL(109,Tabla12[Març])</f>
        <v>1593500</v>
      </c>
      <c r="F45" s="75">
        <f>SUBTOTAL(109,Tabla12[Abril])</f>
        <v>1681840</v>
      </c>
      <c r="G45" s="75">
        <f>SUBTOTAL(109,Tabla12[Maig])</f>
        <v>1777689</v>
      </c>
      <c r="H45" s="75">
        <f>SUBTOTAL(109,Tabla12[Juny])</f>
        <v>1715320.01</v>
      </c>
      <c r="I45" s="75">
        <f>SUBTOTAL(109,Tabla12[Juliol])</f>
        <v>1554620.0000000002</v>
      </c>
      <c r="J45" s="75">
        <f>SUBTOTAL(109,Tabla12[Agost])</f>
        <v>1382620</v>
      </c>
      <c r="K45" s="75">
        <f>SUBTOTAL(109,Tabla12[Setembre])</f>
        <v>1281300</v>
      </c>
      <c r="L45" s="75">
        <f>SUBTOTAL(109,Tabla12[Octubre])</f>
        <v>1226720</v>
      </c>
      <c r="M45" s="75">
        <f>SUBTOTAL(109,Tabla12[Novembre])</f>
        <v>1134240</v>
      </c>
      <c r="N45" s="75">
        <f>SUBTOTAL(109,Tabla12[Desembre])</f>
        <v>1222000</v>
      </c>
      <c r="O45" s="76">
        <f>SUM(C45:N45)</f>
        <v>17530549.009999998</v>
      </c>
      <c r="P45" s="3"/>
      <c r="Q45" s="219"/>
    </row>
    <row r="46" spans="1:17" ht="15.75" thickBot="1" x14ac:dyDescent="0.3">
      <c r="B46" s="68" t="s">
        <v>69</v>
      </c>
      <c r="C46" s="69">
        <v>1082420</v>
      </c>
      <c r="D46" s="70">
        <v>984360.01</v>
      </c>
      <c r="E46" s="70">
        <v>1175640</v>
      </c>
      <c r="F46" s="70">
        <v>1120218</v>
      </c>
      <c r="G46" s="70">
        <v>1237280</v>
      </c>
      <c r="H46" s="70">
        <v>1206140</v>
      </c>
      <c r="I46" s="70">
        <v>1204900</v>
      </c>
      <c r="J46" s="70">
        <v>1124120</v>
      </c>
      <c r="K46" s="70">
        <v>1116260</v>
      </c>
      <c r="L46" s="70">
        <v>1399540</v>
      </c>
      <c r="M46" s="70">
        <v>1390460</v>
      </c>
      <c r="N46" s="71">
        <v>1427900</v>
      </c>
      <c r="O46" s="72">
        <f>SUM(C46:N46)</f>
        <v>14469238.01</v>
      </c>
    </row>
    <row r="47" spans="1:17" ht="15.75" thickBot="1" x14ac:dyDescent="0.3">
      <c r="B47" s="84" t="s">
        <v>58</v>
      </c>
      <c r="C47" s="85">
        <f t="shared" ref="C47:N47" si="0">(C45/C46)-1</f>
        <v>0.39592764361338473</v>
      </c>
      <c r="D47" s="85">
        <f t="shared" si="0"/>
        <v>0.47275385557363303</v>
      </c>
      <c r="E47" s="85">
        <f t="shared" si="0"/>
        <v>0.35543193494607195</v>
      </c>
      <c r="F47" s="85">
        <f t="shared" si="0"/>
        <v>0.50135062996666724</v>
      </c>
      <c r="G47" s="85">
        <f t="shared" si="0"/>
        <v>0.43677178973231601</v>
      </c>
      <c r="H47" s="85">
        <f t="shared" si="0"/>
        <v>0.42215664019102261</v>
      </c>
      <c r="I47" s="85">
        <f t="shared" si="0"/>
        <v>0.29024815337372423</v>
      </c>
      <c r="J47" s="85">
        <f t="shared" si="0"/>
        <v>0.22995765576628835</v>
      </c>
      <c r="K47" s="85">
        <f t="shared" si="0"/>
        <v>0.14785085911884321</v>
      </c>
      <c r="L47" s="85">
        <f t="shared" si="0"/>
        <v>-0.12348343026994579</v>
      </c>
      <c r="M47" s="85">
        <f t="shared" si="0"/>
        <v>-0.18426995382822953</v>
      </c>
      <c r="N47" s="85">
        <f t="shared" si="0"/>
        <v>-0.14419777295328806</v>
      </c>
      <c r="O47" s="211">
        <f>(O45/O46)-1</f>
        <v>0.21157375377226217</v>
      </c>
    </row>
    <row r="48" spans="1:17" x14ac:dyDescent="0.25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56" spans="16:16" x14ac:dyDescent="0.25">
      <c r="P56" s="23"/>
    </row>
  </sheetData>
  <sheetProtection sheet="1" objects="1" scenarios="1"/>
  <printOptions horizontalCentered="1"/>
  <pageMargins left="0.19685039370078741" right="0.23622047244094491" top="0.39370078740157483" bottom="0.43307086614173229" header="0.19685039370078741" footer="0.31496062992125984"/>
  <pageSetup paperSize="9" scale="75" orientation="landscape" copies="5" r:id="rId1"/>
  <headerFooter>
    <oddHeader>&amp;L&amp;"Calibri,Normal"&amp;G&amp;C&amp;F&amp;R&amp;"Calibri,Normal"&amp;G</oddHeader>
    <oddFooter>&amp;L&amp;"Calibri,Normal"&amp;D&amp;C&amp;A&amp;R&amp;"Calibri,Normal"&amp;P de &amp;N</oddFooter>
  </headerFooter>
  <drawing r:id="rId2"/>
  <legacyDrawingHF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2"/>
  <sheetViews>
    <sheetView zoomScaleNormal="100" workbookViewId="0">
      <selection activeCell="J22" sqref="J22"/>
    </sheetView>
  </sheetViews>
  <sheetFormatPr baseColWidth="10" defaultRowHeight="15" x14ac:dyDescent="0.25"/>
  <cols>
    <col min="1" max="1" width="5.28515625" customWidth="1"/>
    <col min="2" max="2" width="27.140625" customWidth="1"/>
    <col min="3" max="14" width="11.7109375" style="56" customWidth="1"/>
    <col min="15" max="15" width="11.7109375" style="57" customWidth="1"/>
    <col min="16" max="1023" width="17" customWidth="1"/>
  </cols>
  <sheetData>
    <row r="1" spans="1:19" ht="15.75" x14ac:dyDescent="0.25">
      <c r="B1" s="54" t="s">
        <v>76</v>
      </c>
      <c r="C1"/>
      <c r="D1"/>
      <c r="E1"/>
      <c r="F1"/>
      <c r="G1"/>
      <c r="H1"/>
      <c r="I1"/>
      <c r="J1"/>
      <c r="K1"/>
      <c r="L1"/>
      <c r="M1"/>
      <c r="N1"/>
      <c r="O1" s="55"/>
    </row>
    <row r="2" spans="1:19" ht="15.75" x14ac:dyDescent="0.25">
      <c r="B2" s="54"/>
      <c r="C2"/>
      <c r="D2"/>
      <c r="E2"/>
      <c r="F2"/>
      <c r="G2"/>
      <c r="H2"/>
      <c r="I2"/>
      <c r="J2"/>
      <c r="K2"/>
      <c r="L2"/>
      <c r="M2"/>
      <c r="N2"/>
      <c r="O2" s="55"/>
    </row>
    <row r="3" spans="1:19" ht="15.75" thickBot="1" x14ac:dyDescent="0.3">
      <c r="B3" s="275" t="s">
        <v>79</v>
      </c>
      <c r="C3"/>
      <c r="D3"/>
      <c r="E3"/>
      <c r="F3"/>
      <c r="G3"/>
      <c r="H3"/>
      <c r="I3"/>
      <c r="J3"/>
      <c r="K3"/>
      <c r="L3"/>
      <c r="M3"/>
      <c r="N3"/>
      <c r="O3" s="55"/>
    </row>
    <row r="4" spans="1:19" ht="15.75" thickBot="1" x14ac:dyDescent="0.3">
      <c r="A4" s="112" t="s">
        <v>59</v>
      </c>
      <c r="B4" s="113" t="s">
        <v>57</v>
      </c>
      <c r="C4" s="114" t="s">
        <v>26</v>
      </c>
      <c r="D4" s="110" t="s">
        <v>27</v>
      </c>
      <c r="E4" s="110" t="s">
        <v>28</v>
      </c>
      <c r="F4" s="110" t="s">
        <v>29</v>
      </c>
      <c r="G4" s="110" t="s">
        <v>30</v>
      </c>
      <c r="H4" s="110" t="s">
        <v>31</v>
      </c>
      <c r="I4" s="110" t="s">
        <v>32</v>
      </c>
      <c r="J4" s="110" t="s">
        <v>33</v>
      </c>
      <c r="K4" s="110" t="s">
        <v>34</v>
      </c>
      <c r="L4" s="110" t="s">
        <v>35</v>
      </c>
      <c r="M4" s="110" t="s">
        <v>36</v>
      </c>
      <c r="N4" s="111" t="s">
        <v>37</v>
      </c>
      <c r="O4" s="112" t="s">
        <v>38</v>
      </c>
    </row>
    <row r="5" spans="1:19" x14ac:dyDescent="0.25">
      <c r="A5" s="158">
        <v>1</v>
      </c>
      <c r="B5" s="161" t="s">
        <v>39</v>
      </c>
      <c r="C5" s="164">
        <v>28380</v>
      </c>
      <c r="D5" s="152">
        <v>22640</v>
      </c>
      <c r="E5" s="152">
        <v>24240</v>
      </c>
      <c r="F5" s="153">
        <v>28440</v>
      </c>
      <c r="G5" s="153">
        <v>54320</v>
      </c>
      <c r="H5" s="153">
        <v>34360</v>
      </c>
      <c r="I5" s="153">
        <v>30580</v>
      </c>
      <c r="J5" s="153">
        <v>34720</v>
      </c>
      <c r="K5" s="153">
        <v>36900</v>
      </c>
      <c r="L5" s="153">
        <v>41300</v>
      </c>
      <c r="M5" s="153">
        <v>35200</v>
      </c>
      <c r="N5" s="165">
        <v>27260</v>
      </c>
      <c r="O5" s="170">
        <f>SUM(Tabla911[[#This Row],[Gener]:[Desembre]])</f>
        <v>398340</v>
      </c>
      <c r="R5" s="250"/>
      <c r="S5" s="251"/>
    </row>
    <row r="6" spans="1:19" x14ac:dyDescent="0.25">
      <c r="A6" s="159">
        <v>2</v>
      </c>
      <c r="B6" s="162" t="s">
        <v>0</v>
      </c>
      <c r="C6" s="166"/>
      <c r="D6" s="154"/>
      <c r="E6" s="154"/>
      <c r="F6" s="155"/>
      <c r="G6" s="155"/>
      <c r="H6" s="155"/>
      <c r="I6" s="155"/>
      <c r="J6" s="155"/>
      <c r="K6" s="155"/>
      <c r="L6" s="155"/>
      <c r="M6" s="155"/>
      <c r="N6" s="167"/>
      <c r="O6" s="171"/>
      <c r="R6" s="250"/>
      <c r="S6" s="251"/>
    </row>
    <row r="7" spans="1:19" x14ac:dyDescent="0.25">
      <c r="A7" s="159">
        <v>3</v>
      </c>
      <c r="B7" s="162" t="s">
        <v>1</v>
      </c>
      <c r="C7" s="166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67"/>
      <c r="O7" s="171"/>
      <c r="R7" s="250"/>
      <c r="S7" s="251"/>
    </row>
    <row r="8" spans="1:19" x14ac:dyDescent="0.25">
      <c r="A8" s="159">
        <v>4</v>
      </c>
      <c r="B8" s="162" t="s">
        <v>2</v>
      </c>
      <c r="C8" s="166"/>
      <c r="D8" s="154"/>
      <c r="E8" s="154"/>
      <c r="F8" s="155"/>
      <c r="G8" s="155"/>
      <c r="H8" s="155"/>
      <c r="I8" s="155"/>
      <c r="J8" s="155"/>
      <c r="K8" s="155"/>
      <c r="L8" s="155"/>
      <c r="M8" s="155"/>
      <c r="N8" s="167"/>
      <c r="O8" s="171"/>
    </row>
    <row r="9" spans="1:19" x14ac:dyDescent="0.25">
      <c r="A9" s="159">
        <v>5</v>
      </c>
      <c r="B9" s="162" t="s">
        <v>3</v>
      </c>
      <c r="C9" s="166"/>
      <c r="D9" s="154"/>
      <c r="E9" s="154"/>
      <c r="F9" s="155"/>
      <c r="G9" s="155"/>
      <c r="H9" s="155"/>
      <c r="I9" s="155"/>
      <c r="J9" s="155"/>
      <c r="K9" s="155"/>
      <c r="L9" s="155"/>
      <c r="M9" s="155"/>
      <c r="N9" s="167">
        <v>2320</v>
      </c>
      <c r="O9" s="171">
        <f>SUM(Tabla911[[#This Row],[Desembre]])</f>
        <v>2320</v>
      </c>
    </row>
    <row r="10" spans="1:19" x14ac:dyDescent="0.25">
      <c r="A10" s="159">
        <v>6</v>
      </c>
      <c r="B10" s="162" t="s">
        <v>4</v>
      </c>
      <c r="C10" s="166">
        <v>1800</v>
      </c>
      <c r="D10" s="154">
        <v>1240</v>
      </c>
      <c r="E10" s="154">
        <v>960</v>
      </c>
      <c r="F10" s="155">
        <v>2240</v>
      </c>
      <c r="G10" s="155">
        <v>3060</v>
      </c>
      <c r="H10" s="155">
        <v>2220</v>
      </c>
      <c r="I10" s="155">
        <v>3275</v>
      </c>
      <c r="J10" s="155">
        <v>6040</v>
      </c>
      <c r="K10" s="155">
        <v>10060</v>
      </c>
      <c r="L10" s="155">
        <v>8960</v>
      </c>
      <c r="M10" s="155">
        <v>7260</v>
      </c>
      <c r="N10" s="167">
        <v>7700</v>
      </c>
      <c r="O10" s="171">
        <f>SUM(Tabla911[[#This Row],[Gener]:[Desembre]])</f>
        <v>54815</v>
      </c>
    </row>
    <row r="11" spans="1:19" x14ac:dyDescent="0.25">
      <c r="A11" s="159">
        <v>8</v>
      </c>
      <c r="B11" s="162" t="s">
        <v>7</v>
      </c>
      <c r="C11" s="166"/>
      <c r="D11" s="154"/>
      <c r="E11" s="154"/>
      <c r="F11" s="155"/>
      <c r="G11" s="155"/>
      <c r="H11" s="155"/>
      <c r="I11" s="155"/>
      <c r="J11" s="155"/>
      <c r="K11" s="155"/>
      <c r="L11" s="155"/>
      <c r="M11" s="155"/>
      <c r="N11" s="167"/>
      <c r="O11" s="171"/>
    </row>
    <row r="12" spans="1:19" x14ac:dyDescent="0.25">
      <c r="A12" s="159">
        <v>9</v>
      </c>
      <c r="B12" s="162" t="s">
        <v>40</v>
      </c>
      <c r="C12" s="166"/>
      <c r="D12" s="154"/>
      <c r="E12" s="154"/>
      <c r="F12" s="155"/>
      <c r="G12" s="155"/>
      <c r="H12" s="155"/>
      <c r="I12" s="155"/>
      <c r="J12" s="155"/>
      <c r="K12" s="155"/>
      <c r="L12" s="155"/>
      <c r="M12" s="155"/>
      <c r="N12" s="167"/>
      <c r="O12" s="171"/>
    </row>
    <row r="13" spans="1:19" x14ac:dyDescent="0.25">
      <c r="A13" s="159">
        <v>10</v>
      </c>
      <c r="B13" s="162" t="s">
        <v>41</v>
      </c>
      <c r="C13" s="166"/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67"/>
      <c r="O13" s="171"/>
    </row>
    <row r="14" spans="1:19" x14ac:dyDescent="0.25">
      <c r="A14" s="159">
        <v>11</v>
      </c>
      <c r="B14" s="162" t="s">
        <v>9</v>
      </c>
      <c r="C14" s="166"/>
      <c r="D14" s="154"/>
      <c r="E14" s="154"/>
      <c r="F14" s="155"/>
      <c r="G14" s="155"/>
      <c r="H14" s="155"/>
      <c r="I14" s="155"/>
      <c r="J14" s="155"/>
      <c r="K14" s="155"/>
      <c r="L14" s="155"/>
      <c r="M14" s="155"/>
      <c r="N14" s="167"/>
      <c r="O14" s="171"/>
    </row>
    <row r="15" spans="1:19" x14ac:dyDescent="0.25">
      <c r="A15" s="159">
        <v>12</v>
      </c>
      <c r="B15" s="162" t="s">
        <v>10</v>
      </c>
      <c r="C15" s="166"/>
      <c r="D15" s="154"/>
      <c r="E15" s="154"/>
      <c r="F15" s="155"/>
      <c r="G15" s="155"/>
      <c r="H15" s="155"/>
      <c r="I15" s="155"/>
      <c r="J15" s="155"/>
      <c r="K15" s="155"/>
      <c r="L15" s="155"/>
      <c r="M15" s="155"/>
      <c r="N15" s="167"/>
      <c r="O15" s="171"/>
    </row>
    <row r="16" spans="1:19" x14ac:dyDescent="0.25">
      <c r="A16" s="159">
        <v>13</v>
      </c>
      <c r="B16" s="162" t="s">
        <v>42</v>
      </c>
      <c r="C16" s="166"/>
      <c r="D16" s="154"/>
      <c r="E16" s="154"/>
      <c r="F16" s="155"/>
      <c r="G16" s="155"/>
      <c r="H16" s="155"/>
      <c r="I16" s="155"/>
      <c r="J16" s="155"/>
      <c r="K16" s="155"/>
      <c r="L16" s="155"/>
      <c r="M16" s="155"/>
      <c r="N16" s="167"/>
      <c r="O16" s="171"/>
    </row>
    <row r="17" spans="1:15" x14ac:dyDescent="0.25">
      <c r="A17" s="159">
        <v>14</v>
      </c>
      <c r="B17" s="162" t="s">
        <v>11</v>
      </c>
      <c r="C17" s="166"/>
      <c r="D17" s="154"/>
      <c r="E17" s="154"/>
      <c r="F17" s="155"/>
      <c r="G17" s="155"/>
      <c r="H17" s="155"/>
      <c r="I17" s="155"/>
      <c r="J17" s="155"/>
      <c r="K17" s="155"/>
      <c r="L17" s="155"/>
      <c r="M17" s="155"/>
      <c r="N17" s="167"/>
      <c r="O17" s="171"/>
    </row>
    <row r="18" spans="1:15" x14ac:dyDescent="0.25">
      <c r="A18" s="159">
        <v>15</v>
      </c>
      <c r="B18" s="162" t="s">
        <v>12</v>
      </c>
      <c r="C18" s="166"/>
      <c r="D18" s="154"/>
      <c r="E18" s="154"/>
      <c r="F18" s="155"/>
      <c r="G18" s="155"/>
      <c r="H18" s="155"/>
      <c r="I18" s="155"/>
      <c r="J18" s="155"/>
      <c r="K18" s="155"/>
      <c r="L18" s="155"/>
      <c r="M18" s="155"/>
      <c r="N18" s="167"/>
      <c r="O18" s="171"/>
    </row>
    <row r="19" spans="1:15" x14ac:dyDescent="0.25">
      <c r="A19" s="159">
        <v>16</v>
      </c>
      <c r="B19" s="162" t="s">
        <v>13</v>
      </c>
      <c r="C19" s="166"/>
      <c r="D19" s="154"/>
      <c r="E19" s="154"/>
      <c r="F19" s="155"/>
      <c r="G19" s="155"/>
      <c r="H19" s="155"/>
      <c r="I19" s="155"/>
      <c r="J19" s="155"/>
      <c r="K19" s="155"/>
      <c r="L19" s="155"/>
      <c r="M19" s="155"/>
      <c r="N19" s="167"/>
      <c r="O19" s="171"/>
    </row>
    <row r="20" spans="1:15" x14ac:dyDescent="0.25">
      <c r="A20" s="159">
        <v>17</v>
      </c>
      <c r="B20" s="162" t="s">
        <v>14</v>
      </c>
      <c r="C20" s="166"/>
      <c r="D20" s="154"/>
      <c r="E20" s="154"/>
      <c r="F20" s="155"/>
      <c r="G20" s="155"/>
      <c r="H20" s="155"/>
      <c r="I20" s="155"/>
      <c r="J20" s="155"/>
      <c r="K20" s="155"/>
      <c r="L20" s="155"/>
      <c r="M20" s="155"/>
      <c r="N20" s="167"/>
      <c r="O20" s="171"/>
    </row>
    <row r="21" spans="1:15" x14ac:dyDescent="0.25">
      <c r="A21" s="159">
        <v>18</v>
      </c>
      <c r="B21" s="162" t="s">
        <v>15</v>
      </c>
      <c r="C21" s="166"/>
      <c r="D21" s="154"/>
      <c r="E21" s="154"/>
      <c r="F21" s="155"/>
      <c r="G21" s="155"/>
      <c r="H21" s="155"/>
      <c r="I21" s="155"/>
      <c r="J21" s="155"/>
      <c r="K21" s="155"/>
      <c r="L21" s="155"/>
      <c r="M21" s="155"/>
      <c r="N21" s="167"/>
      <c r="O21" s="171"/>
    </row>
    <row r="22" spans="1:15" x14ac:dyDescent="0.25">
      <c r="A22" s="159">
        <v>19</v>
      </c>
      <c r="B22" s="162" t="s">
        <v>16</v>
      </c>
      <c r="C22" s="166"/>
      <c r="D22" s="154"/>
      <c r="E22" s="154"/>
      <c r="F22" s="155"/>
      <c r="G22" s="155"/>
      <c r="H22" s="155"/>
      <c r="I22" s="155"/>
      <c r="J22" s="155"/>
      <c r="K22" s="155"/>
      <c r="L22" s="155"/>
      <c r="M22" s="155"/>
      <c r="N22" s="167"/>
      <c r="O22" s="171"/>
    </row>
    <row r="23" spans="1:15" x14ac:dyDescent="0.25">
      <c r="A23" s="159">
        <v>20</v>
      </c>
      <c r="B23" s="162" t="s">
        <v>17</v>
      </c>
      <c r="C23" s="166"/>
      <c r="D23" s="154"/>
      <c r="E23" s="154"/>
      <c r="F23" s="155"/>
      <c r="G23" s="155"/>
      <c r="H23" s="155"/>
      <c r="I23" s="155"/>
      <c r="J23" s="155"/>
      <c r="K23" s="155"/>
      <c r="L23" s="155"/>
      <c r="M23" s="155"/>
      <c r="N23" s="167"/>
      <c r="O23" s="171"/>
    </row>
    <row r="24" spans="1:15" x14ac:dyDescent="0.25">
      <c r="A24" s="159">
        <v>21</v>
      </c>
      <c r="B24" s="162" t="s">
        <v>18</v>
      </c>
      <c r="C24" s="166"/>
      <c r="D24" s="154"/>
      <c r="E24" s="154"/>
      <c r="F24" s="155"/>
      <c r="G24" s="155"/>
      <c r="H24" s="155"/>
      <c r="I24" s="155"/>
      <c r="J24" s="155"/>
      <c r="K24" s="155"/>
      <c r="L24" s="155"/>
      <c r="M24" s="155"/>
      <c r="N24" s="167"/>
      <c r="O24" s="171"/>
    </row>
    <row r="25" spans="1:15" x14ac:dyDescent="0.25">
      <c r="A25" s="159">
        <v>22</v>
      </c>
      <c r="B25" s="162" t="s">
        <v>19</v>
      </c>
      <c r="C25" s="166"/>
      <c r="D25" s="154"/>
      <c r="E25" s="154"/>
      <c r="F25" s="155"/>
      <c r="G25" s="155"/>
      <c r="H25" s="155"/>
      <c r="I25" s="155"/>
      <c r="J25" s="155"/>
      <c r="K25" s="155"/>
      <c r="L25" s="155"/>
      <c r="M25" s="155"/>
      <c r="N25" s="167"/>
      <c r="O25" s="171"/>
    </row>
    <row r="26" spans="1:15" x14ac:dyDescent="0.25">
      <c r="A26" s="159">
        <v>23</v>
      </c>
      <c r="B26" s="162" t="s">
        <v>43</v>
      </c>
      <c r="C26" s="166"/>
      <c r="D26" s="154"/>
      <c r="E26" s="154"/>
      <c r="F26" s="155"/>
      <c r="G26" s="155"/>
      <c r="H26" s="155"/>
      <c r="I26" s="155"/>
      <c r="J26" s="155"/>
      <c r="K26" s="155"/>
      <c r="L26" s="155"/>
      <c r="M26" s="155"/>
      <c r="N26" s="167"/>
      <c r="O26" s="171"/>
    </row>
    <row r="27" spans="1:15" x14ac:dyDescent="0.25">
      <c r="A27" s="159">
        <v>24</v>
      </c>
      <c r="B27" s="162" t="s">
        <v>44</v>
      </c>
      <c r="C27" s="166"/>
      <c r="D27" s="154"/>
      <c r="E27" s="154"/>
      <c r="F27" s="155"/>
      <c r="G27" s="155"/>
      <c r="H27" s="155"/>
      <c r="I27" s="155"/>
      <c r="J27" s="155"/>
      <c r="K27" s="155"/>
      <c r="L27" s="155"/>
      <c r="M27" s="155"/>
      <c r="N27" s="167"/>
      <c r="O27" s="171"/>
    </row>
    <row r="28" spans="1:15" x14ac:dyDescent="0.25">
      <c r="A28" s="159">
        <v>25</v>
      </c>
      <c r="B28" s="162" t="s">
        <v>20</v>
      </c>
      <c r="C28" s="166"/>
      <c r="D28" s="154"/>
      <c r="E28" s="154"/>
      <c r="F28" s="155"/>
      <c r="G28" s="155"/>
      <c r="H28" s="155"/>
      <c r="I28" s="155"/>
      <c r="J28" s="155"/>
      <c r="K28" s="155"/>
      <c r="L28" s="155"/>
      <c r="M28" s="155"/>
      <c r="N28" s="167"/>
      <c r="O28" s="171"/>
    </row>
    <row r="29" spans="1:15" x14ac:dyDescent="0.25">
      <c r="A29" s="159">
        <v>26</v>
      </c>
      <c r="B29" s="162" t="s">
        <v>45</v>
      </c>
      <c r="C29" s="166"/>
      <c r="D29" s="154"/>
      <c r="E29" s="154"/>
      <c r="F29" s="155"/>
      <c r="G29" s="155"/>
      <c r="H29" s="155"/>
      <c r="I29" s="155"/>
      <c r="J29" s="155"/>
      <c r="K29" s="155"/>
      <c r="L29" s="155"/>
      <c r="M29" s="155"/>
      <c r="N29" s="167"/>
      <c r="O29" s="171"/>
    </row>
    <row r="30" spans="1:15" x14ac:dyDescent="0.25">
      <c r="A30" s="159">
        <v>27</v>
      </c>
      <c r="B30" s="162" t="s">
        <v>46</v>
      </c>
      <c r="C30" s="166"/>
      <c r="D30" s="154"/>
      <c r="E30" s="154"/>
      <c r="F30" s="155"/>
      <c r="G30" s="155"/>
      <c r="H30" s="155"/>
      <c r="I30" s="155"/>
      <c r="J30" s="155"/>
      <c r="K30" s="155"/>
      <c r="L30" s="155"/>
      <c r="M30" s="155"/>
      <c r="N30" s="167"/>
      <c r="O30" s="171"/>
    </row>
    <row r="31" spans="1:15" x14ac:dyDescent="0.25">
      <c r="A31" s="159">
        <v>28</v>
      </c>
      <c r="B31" s="162" t="s">
        <v>47</v>
      </c>
      <c r="C31" s="166">
        <v>1500</v>
      </c>
      <c r="D31" s="154">
        <v>2600</v>
      </c>
      <c r="E31" s="154">
        <v>2320</v>
      </c>
      <c r="F31" s="155">
        <v>3600</v>
      </c>
      <c r="G31" s="155">
        <v>3900</v>
      </c>
      <c r="H31" s="155">
        <v>5540</v>
      </c>
      <c r="I31" s="155">
        <v>3220</v>
      </c>
      <c r="J31" s="155">
        <v>6360</v>
      </c>
      <c r="K31" s="155">
        <v>6840</v>
      </c>
      <c r="L31" s="155">
        <v>3400</v>
      </c>
      <c r="M31" s="155">
        <v>3600</v>
      </c>
      <c r="N31" s="167">
        <v>2740</v>
      </c>
      <c r="O31" s="171">
        <f>SUM(Tabla911[[#This Row],[Gener]:[Desembre]])</f>
        <v>45620</v>
      </c>
    </row>
    <row r="32" spans="1:15" x14ac:dyDescent="0.25">
      <c r="A32" s="159">
        <v>29</v>
      </c>
      <c r="B32" s="162" t="s">
        <v>48</v>
      </c>
      <c r="C32" s="166"/>
      <c r="D32" s="154"/>
      <c r="E32" s="154"/>
      <c r="F32" s="155"/>
      <c r="G32" s="155"/>
      <c r="H32" s="155"/>
      <c r="I32" s="155"/>
      <c r="J32" s="155"/>
      <c r="K32" s="155"/>
      <c r="L32" s="155"/>
      <c r="M32" s="155"/>
      <c r="N32" s="167"/>
      <c r="O32" s="171"/>
    </row>
    <row r="33" spans="1:15" x14ac:dyDescent="0.25">
      <c r="A33" s="159">
        <v>30</v>
      </c>
      <c r="B33" s="162" t="s">
        <v>50</v>
      </c>
      <c r="C33" s="166">
        <v>8500</v>
      </c>
      <c r="D33" s="154">
        <v>8900</v>
      </c>
      <c r="E33" s="154">
        <v>10480</v>
      </c>
      <c r="F33" s="155">
        <v>16720</v>
      </c>
      <c r="G33" s="155">
        <v>13340</v>
      </c>
      <c r="H33" s="155">
        <v>11280</v>
      </c>
      <c r="I33" s="155">
        <v>13960</v>
      </c>
      <c r="J33" s="155">
        <v>10280</v>
      </c>
      <c r="K33" s="155">
        <v>12560</v>
      </c>
      <c r="L33" s="155">
        <v>12800</v>
      </c>
      <c r="M33" s="155">
        <v>10900</v>
      </c>
      <c r="N33" s="167">
        <v>13120</v>
      </c>
      <c r="O33" s="171">
        <f>SUM(Tabla911[[#This Row],[Gener]:[Desembre]])</f>
        <v>142840</v>
      </c>
    </row>
    <row r="34" spans="1:15" x14ac:dyDescent="0.25">
      <c r="A34" s="159">
        <v>31</v>
      </c>
      <c r="B34" s="162" t="s">
        <v>51</v>
      </c>
      <c r="C34" s="166"/>
      <c r="D34" s="154"/>
      <c r="E34" s="154"/>
      <c r="F34" s="155"/>
      <c r="G34" s="155"/>
      <c r="H34" s="155"/>
      <c r="I34" s="155"/>
      <c r="J34" s="155"/>
      <c r="K34" s="155"/>
      <c r="L34" s="155"/>
      <c r="M34" s="155"/>
      <c r="N34" s="167"/>
      <c r="O34" s="171"/>
    </row>
    <row r="35" spans="1:15" x14ac:dyDescent="0.25">
      <c r="A35" s="159">
        <v>32</v>
      </c>
      <c r="B35" s="162" t="s">
        <v>52</v>
      </c>
      <c r="C35" s="166"/>
      <c r="D35" s="154"/>
      <c r="E35" s="154"/>
      <c r="F35" s="155"/>
      <c r="G35" s="155"/>
      <c r="H35" s="155"/>
      <c r="I35" s="155"/>
      <c r="J35" s="155"/>
      <c r="K35" s="155"/>
      <c r="L35" s="155"/>
      <c r="M35" s="155"/>
      <c r="N35" s="167"/>
      <c r="O35" s="171"/>
    </row>
    <row r="36" spans="1:15" x14ac:dyDescent="0.25">
      <c r="A36" s="159">
        <v>33</v>
      </c>
      <c r="B36" s="162" t="s">
        <v>21</v>
      </c>
      <c r="C36" s="166"/>
      <c r="D36" s="154"/>
      <c r="E36" s="154"/>
      <c r="F36" s="155"/>
      <c r="G36" s="155"/>
      <c r="H36" s="155"/>
      <c r="I36" s="197"/>
      <c r="J36" s="197"/>
      <c r="K36" s="155"/>
      <c r="L36" s="155"/>
      <c r="M36" s="155"/>
      <c r="N36" s="167"/>
      <c r="O36" s="171"/>
    </row>
    <row r="37" spans="1:15" x14ac:dyDescent="0.25">
      <c r="A37" s="159">
        <v>34</v>
      </c>
      <c r="B37" s="162" t="s">
        <v>22</v>
      </c>
      <c r="C37" s="166"/>
      <c r="D37" s="154"/>
      <c r="E37" s="154"/>
      <c r="F37" s="155"/>
      <c r="G37" s="155"/>
      <c r="H37" s="155"/>
      <c r="I37" s="155"/>
      <c r="J37" s="155"/>
      <c r="K37" s="155"/>
      <c r="L37" s="155"/>
      <c r="M37" s="155"/>
      <c r="N37" s="167"/>
      <c r="O37" s="171"/>
    </row>
    <row r="38" spans="1:15" x14ac:dyDescent="0.25">
      <c r="A38" s="159">
        <v>35</v>
      </c>
      <c r="B38" s="162" t="s">
        <v>23</v>
      </c>
      <c r="C38" s="166"/>
      <c r="D38" s="154"/>
      <c r="E38" s="154"/>
      <c r="F38" s="155"/>
      <c r="G38" s="155"/>
      <c r="H38" s="155"/>
      <c r="I38" s="155"/>
      <c r="J38" s="155"/>
      <c r="K38" s="155"/>
      <c r="L38" s="155"/>
      <c r="M38" s="155"/>
      <c r="N38" s="167"/>
      <c r="O38" s="171"/>
    </row>
    <row r="39" spans="1:15" x14ac:dyDescent="0.25">
      <c r="A39" s="159">
        <v>36</v>
      </c>
      <c r="B39" s="162" t="s">
        <v>24</v>
      </c>
      <c r="C39" s="166"/>
      <c r="D39" s="154"/>
      <c r="E39" s="154"/>
      <c r="F39" s="155"/>
      <c r="G39" s="155"/>
      <c r="H39" s="155"/>
      <c r="I39" s="155"/>
      <c r="J39" s="155"/>
      <c r="K39" s="155"/>
      <c r="L39" s="155"/>
      <c r="M39" s="155"/>
      <c r="N39" s="167"/>
      <c r="O39" s="171"/>
    </row>
    <row r="40" spans="1:15" x14ac:dyDescent="0.25">
      <c r="A40" s="159">
        <v>37</v>
      </c>
      <c r="B40" s="162" t="s">
        <v>25</v>
      </c>
      <c r="C40" s="166">
        <v>1980</v>
      </c>
      <c r="D40" s="154">
        <v>3580</v>
      </c>
      <c r="E40" s="154">
        <v>4340</v>
      </c>
      <c r="F40" s="155">
        <v>3200</v>
      </c>
      <c r="G40" s="155">
        <v>3680</v>
      </c>
      <c r="H40" s="155">
        <v>3380</v>
      </c>
      <c r="I40" s="155">
        <v>4580</v>
      </c>
      <c r="J40" s="155">
        <v>5500</v>
      </c>
      <c r="K40" s="155">
        <v>2660</v>
      </c>
      <c r="L40" s="155">
        <v>1900</v>
      </c>
      <c r="M40" s="155">
        <v>5060</v>
      </c>
      <c r="N40" s="167">
        <v>5140</v>
      </c>
      <c r="O40" s="171">
        <f>SUM(Tabla911[[#This Row],[Gener]:[Desembre]])</f>
        <v>45000</v>
      </c>
    </row>
    <row r="41" spans="1:15" x14ac:dyDescent="0.25">
      <c r="A41" s="159">
        <v>38</v>
      </c>
      <c r="B41" s="162" t="s">
        <v>5</v>
      </c>
      <c r="C41" s="166"/>
      <c r="D41" s="154"/>
      <c r="E41" s="154"/>
      <c r="F41" s="155"/>
      <c r="G41" s="155"/>
      <c r="H41" s="155"/>
      <c r="I41" s="155"/>
      <c r="J41" s="155"/>
      <c r="K41" s="155"/>
      <c r="L41" s="155"/>
      <c r="M41" s="155"/>
      <c r="N41" s="167"/>
      <c r="O41" s="171"/>
    </row>
    <row r="42" spans="1:15" x14ac:dyDescent="0.25">
      <c r="A42" s="159">
        <v>39</v>
      </c>
      <c r="B42" s="162" t="s">
        <v>6</v>
      </c>
      <c r="C42" s="166"/>
      <c r="D42" s="154"/>
      <c r="E42" s="154"/>
      <c r="F42" s="155"/>
      <c r="G42" s="155"/>
      <c r="H42" s="155"/>
      <c r="I42" s="155"/>
      <c r="J42" s="155"/>
      <c r="K42" s="155"/>
      <c r="L42" s="155"/>
      <c r="M42" s="155"/>
      <c r="N42" s="167"/>
      <c r="O42" s="171"/>
    </row>
    <row r="43" spans="1:15" x14ac:dyDescent="0.25">
      <c r="A43" s="159">
        <v>40</v>
      </c>
      <c r="B43" s="162" t="s">
        <v>8</v>
      </c>
      <c r="C43" s="166"/>
      <c r="D43" s="154"/>
      <c r="E43" s="154"/>
      <c r="F43" s="155"/>
      <c r="G43" s="155"/>
      <c r="H43" s="155"/>
      <c r="I43" s="197"/>
      <c r="J43" s="197"/>
      <c r="K43" s="155"/>
      <c r="L43" s="155"/>
      <c r="M43" s="155"/>
      <c r="N43" s="167"/>
      <c r="O43" s="171"/>
    </row>
    <row r="44" spans="1:15" ht="15.75" thickBot="1" x14ac:dyDescent="0.3">
      <c r="A44" s="160">
        <v>41</v>
      </c>
      <c r="B44" s="163" t="s">
        <v>49</v>
      </c>
      <c r="C44" s="168"/>
      <c r="D44" s="156"/>
      <c r="E44" s="156"/>
      <c r="F44" s="157"/>
      <c r="G44" s="157"/>
      <c r="H44" s="157"/>
      <c r="I44" s="157"/>
      <c r="J44" s="157"/>
      <c r="K44" s="157"/>
      <c r="L44" s="157"/>
      <c r="M44" s="157"/>
      <c r="N44" s="169"/>
      <c r="O44" s="172"/>
    </row>
    <row r="45" spans="1:15" s="55" customFormat="1" ht="15.75" thickBot="1" x14ac:dyDescent="0.3">
      <c r="A45" s="259"/>
      <c r="B45" s="256" t="s">
        <v>71</v>
      </c>
      <c r="C45" s="150">
        <f t="shared" ref="C45:N45" si="0">SUBTOTAL(109,C5:C44)</f>
        <v>42160</v>
      </c>
      <c r="D45" s="151">
        <f t="shared" si="0"/>
        <v>38960</v>
      </c>
      <c r="E45" s="151">
        <f t="shared" si="0"/>
        <v>42340</v>
      </c>
      <c r="F45" s="151">
        <f t="shared" si="0"/>
        <v>54200</v>
      </c>
      <c r="G45" s="151">
        <f t="shared" si="0"/>
        <v>78300</v>
      </c>
      <c r="H45" s="151">
        <f t="shared" si="0"/>
        <v>56780</v>
      </c>
      <c r="I45" s="151">
        <f t="shared" si="0"/>
        <v>55615</v>
      </c>
      <c r="J45" s="151">
        <f t="shared" si="0"/>
        <v>62900</v>
      </c>
      <c r="K45" s="151">
        <f t="shared" si="0"/>
        <v>69020</v>
      </c>
      <c r="L45" s="151">
        <f t="shared" si="0"/>
        <v>68360</v>
      </c>
      <c r="M45" s="151">
        <f t="shared" si="0"/>
        <v>62020</v>
      </c>
      <c r="N45" s="151">
        <f t="shared" si="0"/>
        <v>58280</v>
      </c>
      <c r="O45" s="109">
        <f>SUBTOTAL(109,O5:O44)</f>
        <v>688935</v>
      </c>
    </row>
    <row r="46" spans="1:15" ht="15.75" thickBot="1" x14ac:dyDescent="0.3">
      <c r="A46" s="260"/>
      <c r="B46" s="257" t="s">
        <v>69</v>
      </c>
      <c r="C46" s="26">
        <v>44180</v>
      </c>
      <c r="D46" s="27">
        <v>45600</v>
      </c>
      <c r="E46" s="27">
        <v>59780</v>
      </c>
      <c r="F46" s="27">
        <v>56270</v>
      </c>
      <c r="G46" s="27">
        <v>64820</v>
      </c>
      <c r="H46" s="27">
        <v>56480</v>
      </c>
      <c r="I46" s="27">
        <v>51660</v>
      </c>
      <c r="J46" s="27">
        <v>58790</v>
      </c>
      <c r="K46" s="27">
        <v>44720</v>
      </c>
      <c r="L46" s="27">
        <v>48060</v>
      </c>
      <c r="M46" s="27">
        <v>52180</v>
      </c>
      <c r="N46" s="28">
        <v>46600</v>
      </c>
      <c r="O46" s="29">
        <f>SUM(Tabla911[[#This Row],[Gener]:[Desembre]])</f>
        <v>629140</v>
      </c>
    </row>
    <row r="47" spans="1:15" ht="15.75" thickBot="1" x14ac:dyDescent="0.3">
      <c r="A47" s="261"/>
      <c r="B47" s="258" t="s">
        <v>58</v>
      </c>
      <c r="C47" s="121">
        <f t="shared" ref="C47:O47" si="1">(C45/C46)-1</f>
        <v>-4.5722046174739739E-2</v>
      </c>
      <c r="D47" s="122">
        <f t="shared" si="1"/>
        <v>-0.14561403508771931</v>
      </c>
      <c r="E47" s="122">
        <f t="shared" si="1"/>
        <v>-0.29173636667781866</v>
      </c>
      <c r="F47" s="122">
        <f t="shared" si="1"/>
        <v>-3.6786920206148932E-2</v>
      </c>
      <c r="G47" s="122">
        <f t="shared" si="1"/>
        <v>0.20796050601666161</v>
      </c>
      <c r="H47" s="122">
        <f t="shared" si="1"/>
        <v>5.3116147308782669E-3</v>
      </c>
      <c r="I47" s="122">
        <f t="shared" si="1"/>
        <v>7.6558265582655771E-2</v>
      </c>
      <c r="J47" s="122">
        <f t="shared" si="1"/>
        <v>6.9909848613709746E-2</v>
      </c>
      <c r="K47" s="122">
        <f t="shared" si="1"/>
        <v>0.543381037567084</v>
      </c>
      <c r="L47" s="122">
        <f t="shared" si="1"/>
        <v>0.42238868081564718</v>
      </c>
      <c r="M47" s="122">
        <f t="shared" si="1"/>
        <v>0.18857799923342267</v>
      </c>
      <c r="N47" s="122">
        <f t="shared" si="1"/>
        <v>0.25064377682403438</v>
      </c>
      <c r="O47" s="212">
        <f t="shared" si="1"/>
        <v>9.5042438884826996E-2</v>
      </c>
    </row>
    <row r="52" spans="16:16" x14ac:dyDescent="0.25">
      <c r="P52" s="58"/>
    </row>
  </sheetData>
  <sheetProtection sheet="1" objects="1" scenarios="1"/>
  <conditionalFormatting sqref="C47:O47">
    <cfRule type="cellIs" dxfId="1" priority="1" operator="lessThan">
      <formula>0</formula>
    </cfRule>
  </conditionalFormatting>
  <printOptions horizontalCentered="1"/>
  <pageMargins left="0.19685039370078741" right="0.23622047244094491" top="0.39370078740157483" bottom="0.43307086614173229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1"/>
  <sheetViews>
    <sheetView zoomScaleNormal="100" workbookViewId="0">
      <pane xSplit="2" topLeftCell="C1" activePane="topRight" state="frozen"/>
      <selection activeCell="B45" sqref="B45"/>
      <selection pane="topRight" activeCell="P52" sqref="P52"/>
    </sheetView>
  </sheetViews>
  <sheetFormatPr baseColWidth="10" defaultColWidth="11.5703125" defaultRowHeight="15" x14ac:dyDescent="0.25"/>
  <cols>
    <col min="1" max="1" width="5.7109375" style="60" customWidth="1"/>
    <col min="2" max="2" width="27.140625" style="60" customWidth="1"/>
    <col min="3" max="14" width="11.7109375" style="63" customWidth="1"/>
    <col min="15" max="15" width="11.7109375" style="64" customWidth="1"/>
    <col min="16" max="1021" width="17" style="60" customWidth="1"/>
    <col min="1022" max="16384" width="11.5703125" style="60"/>
  </cols>
  <sheetData>
    <row r="1" spans="1:18" ht="15.75" x14ac:dyDescent="0.25">
      <c r="B1" s="59" t="s">
        <v>77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</row>
    <row r="2" spans="1:18" ht="15.75" x14ac:dyDescent="0.25"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8" ht="15.75" thickBot="1" x14ac:dyDescent="0.3">
      <c r="B3" s="275" t="s">
        <v>79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1:18" ht="15.75" thickBot="1" x14ac:dyDescent="0.3">
      <c r="A4" s="181" t="s">
        <v>59</v>
      </c>
      <c r="B4" s="115" t="s">
        <v>57</v>
      </c>
      <c r="C4" s="185" t="s">
        <v>26</v>
      </c>
      <c r="D4" s="173" t="s">
        <v>27</v>
      </c>
      <c r="E4" s="173" t="s">
        <v>28</v>
      </c>
      <c r="F4" s="173" t="s">
        <v>29</v>
      </c>
      <c r="G4" s="173" t="s">
        <v>30</v>
      </c>
      <c r="H4" s="173" t="s">
        <v>31</v>
      </c>
      <c r="I4" s="173" t="s">
        <v>32</v>
      </c>
      <c r="J4" s="173" t="s">
        <v>33</v>
      </c>
      <c r="K4" s="173" t="s">
        <v>34</v>
      </c>
      <c r="L4" s="173" t="s">
        <v>35</v>
      </c>
      <c r="M4" s="173" t="s">
        <v>36</v>
      </c>
      <c r="N4" s="174" t="s">
        <v>37</v>
      </c>
      <c r="O4" s="116" t="s">
        <v>38</v>
      </c>
    </row>
    <row r="5" spans="1:18" x14ac:dyDescent="0.25">
      <c r="A5" s="182">
        <v>1</v>
      </c>
      <c r="B5" s="189" t="s">
        <v>39</v>
      </c>
      <c r="C5" s="186">
        <v>12180</v>
      </c>
      <c r="D5" s="175">
        <v>10660</v>
      </c>
      <c r="E5" s="175">
        <v>14680</v>
      </c>
      <c r="F5" s="175">
        <v>16880</v>
      </c>
      <c r="G5" s="175">
        <v>14700</v>
      </c>
      <c r="H5" s="175">
        <v>18600</v>
      </c>
      <c r="I5" s="175">
        <v>13340</v>
      </c>
      <c r="J5" s="175">
        <v>14800</v>
      </c>
      <c r="K5" s="175">
        <v>14880</v>
      </c>
      <c r="L5" s="175">
        <v>11660</v>
      </c>
      <c r="M5" s="175">
        <v>9340</v>
      </c>
      <c r="N5" s="175">
        <v>13360</v>
      </c>
      <c r="O5" s="176">
        <f>SUM(Tabla91112[[#This Row],[Gener]:[Desembre]])</f>
        <v>165080</v>
      </c>
      <c r="Q5" s="250"/>
      <c r="R5" s="251"/>
    </row>
    <row r="6" spans="1:18" x14ac:dyDescent="0.25">
      <c r="A6" s="183">
        <v>2</v>
      </c>
      <c r="B6" s="190" t="s">
        <v>0</v>
      </c>
      <c r="C6" s="18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8"/>
      <c r="Q6" s="250"/>
      <c r="R6" s="251"/>
    </row>
    <row r="7" spans="1:18" x14ac:dyDescent="0.25">
      <c r="A7" s="183">
        <v>3</v>
      </c>
      <c r="B7" s="190" t="s">
        <v>1</v>
      </c>
      <c r="C7" s="18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8"/>
      <c r="Q7" s="250"/>
      <c r="R7" s="251"/>
    </row>
    <row r="8" spans="1:18" x14ac:dyDescent="0.25">
      <c r="A8" s="183">
        <v>4</v>
      </c>
      <c r="B8" s="190" t="s">
        <v>2</v>
      </c>
      <c r="C8" s="18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8"/>
      <c r="Q8" s="250"/>
      <c r="R8" s="251"/>
    </row>
    <row r="9" spans="1:18" x14ac:dyDescent="0.25">
      <c r="A9" s="183">
        <v>5</v>
      </c>
      <c r="B9" s="190" t="s">
        <v>3</v>
      </c>
      <c r="C9" s="18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8"/>
      <c r="Q9" s="250"/>
      <c r="R9" s="251"/>
    </row>
    <row r="10" spans="1:18" x14ac:dyDescent="0.25">
      <c r="A10" s="183">
        <v>6</v>
      </c>
      <c r="B10" s="190" t="s">
        <v>4</v>
      </c>
      <c r="C10" s="18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8"/>
      <c r="Q10" s="253"/>
    </row>
    <row r="11" spans="1:18" x14ac:dyDescent="0.25">
      <c r="A11" s="183">
        <v>8</v>
      </c>
      <c r="B11" s="190" t="s">
        <v>7</v>
      </c>
      <c r="C11" s="18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8"/>
    </row>
    <row r="12" spans="1:18" x14ac:dyDescent="0.25">
      <c r="A12" s="183">
        <v>9</v>
      </c>
      <c r="B12" s="190" t="s">
        <v>40</v>
      </c>
      <c r="C12" s="18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8"/>
    </row>
    <row r="13" spans="1:18" x14ac:dyDescent="0.25">
      <c r="A13" s="183">
        <v>10</v>
      </c>
      <c r="B13" s="190" t="s">
        <v>41</v>
      </c>
      <c r="C13" s="18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8"/>
    </row>
    <row r="14" spans="1:18" x14ac:dyDescent="0.25">
      <c r="A14" s="183">
        <v>11</v>
      </c>
      <c r="B14" s="190" t="s">
        <v>9</v>
      </c>
      <c r="C14" s="18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8"/>
    </row>
    <row r="15" spans="1:18" x14ac:dyDescent="0.25">
      <c r="A15" s="183">
        <v>12</v>
      </c>
      <c r="B15" s="190" t="s">
        <v>10</v>
      </c>
      <c r="C15" s="18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8"/>
    </row>
    <row r="16" spans="1:18" x14ac:dyDescent="0.25">
      <c r="A16" s="183">
        <v>13</v>
      </c>
      <c r="B16" s="190" t="s">
        <v>42</v>
      </c>
      <c r="C16" s="18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8"/>
    </row>
    <row r="17" spans="1:15" x14ac:dyDescent="0.25">
      <c r="A17" s="183">
        <v>14</v>
      </c>
      <c r="B17" s="190" t="s">
        <v>11</v>
      </c>
      <c r="C17" s="18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8"/>
    </row>
    <row r="18" spans="1:15" x14ac:dyDescent="0.25">
      <c r="A18" s="183">
        <v>15</v>
      </c>
      <c r="B18" s="190" t="s">
        <v>12</v>
      </c>
      <c r="C18" s="18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8"/>
    </row>
    <row r="19" spans="1:15" x14ac:dyDescent="0.25">
      <c r="A19" s="183">
        <v>16</v>
      </c>
      <c r="B19" s="190" t="s">
        <v>13</v>
      </c>
      <c r="C19" s="18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8"/>
    </row>
    <row r="20" spans="1:15" x14ac:dyDescent="0.25">
      <c r="A20" s="183">
        <v>17</v>
      </c>
      <c r="B20" s="190" t="s">
        <v>14</v>
      </c>
      <c r="C20" s="18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8"/>
    </row>
    <row r="21" spans="1:15" x14ac:dyDescent="0.25">
      <c r="A21" s="183">
        <v>18</v>
      </c>
      <c r="B21" s="190" t="s">
        <v>15</v>
      </c>
      <c r="C21" s="18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8"/>
    </row>
    <row r="22" spans="1:15" x14ac:dyDescent="0.25">
      <c r="A22" s="183">
        <v>19</v>
      </c>
      <c r="B22" s="190" t="s">
        <v>16</v>
      </c>
      <c r="C22" s="18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8"/>
    </row>
    <row r="23" spans="1:15" x14ac:dyDescent="0.25">
      <c r="A23" s="183">
        <v>20</v>
      </c>
      <c r="B23" s="190" t="s">
        <v>17</v>
      </c>
      <c r="C23" s="18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8"/>
    </row>
    <row r="24" spans="1:15" x14ac:dyDescent="0.25">
      <c r="A24" s="183">
        <v>21</v>
      </c>
      <c r="B24" s="190" t="s">
        <v>18</v>
      </c>
      <c r="C24" s="18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8"/>
    </row>
    <row r="25" spans="1:15" x14ac:dyDescent="0.25">
      <c r="A25" s="183">
        <v>22</v>
      </c>
      <c r="B25" s="190" t="s">
        <v>19</v>
      </c>
      <c r="C25" s="18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8"/>
    </row>
    <row r="26" spans="1:15" x14ac:dyDescent="0.25">
      <c r="A26" s="183">
        <v>23</v>
      </c>
      <c r="B26" s="190" t="s">
        <v>43</v>
      </c>
      <c r="C26" s="18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8"/>
    </row>
    <row r="27" spans="1:15" x14ac:dyDescent="0.25">
      <c r="A27" s="183">
        <v>24</v>
      </c>
      <c r="B27" s="190" t="s">
        <v>44</v>
      </c>
      <c r="C27" s="187">
        <v>3160</v>
      </c>
      <c r="D27" s="177">
        <v>1960</v>
      </c>
      <c r="E27" s="177">
        <v>4000</v>
      </c>
      <c r="F27" s="177">
        <v>1100</v>
      </c>
      <c r="G27" s="177">
        <v>2540</v>
      </c>
      <c r="H27" s="177">
        <v>4500</v>
      </c>
      <c r="I27" s="177">
        <v>3020</v>
      </c>
      <c r="J27" s="177">
        <v>2520</v>
      </c>
      <c r="K27" s="177">
        <v>3860</v>
      </c>
      <c r="L27" s="177">
        <v>1520</v>
      </c>
      <c r="M27" s="177">
        <v>3580</v>
      </c>
      <c r="N27" s="177">
        <v>860</v>
      </c>
      <c r="O27" s="178">
        <f>SUM(Tabla91112[[#This Row],[Gener]:[Desembre]])</f>
        <v>32620</v>
      </c>
    </row>
    <row r="28" spans="1:15" x14ac:dyDescent="0.25">
      <c r="A28" s="183">
        <v>25</v>
      </c>
      <c r="B28" s="190" t="s">
        <v>20</v>
      </c>
      <c r="C28" s="18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8"/>
    </row>
    <row r="29" spans="1:15" x14ac:dyDescent="0.25">
      <c r="A29" s="183">
        <v>26</v>
      </c>
      <c r="B29" s="190" t="s">
        <v>45</v>
      </c>
      <c r="C29" s="187"/>
      <c r="D29" s="177"/>
      <c r="E29" s="177"/>
      <c r="F29" s="177"/>
      <c r="G29" s="177"/>
      <c r="H29" s="177"/>
      <c r="I29" s="177"/>
      <c r="J29" s="198"/>
      <c r="K29" s="177"/>
      <c r="L29" s="177"/>
      <c r="M29" s="177"/>
      <c r="N29" s="177"/>
      <c r="O29" s="178"/>
    </row>
    <row r="30" spans="1:15" x14ac:dyDescent="0.25">
      <c r="A30" s="183">
        <v>27</v>
      </c>
      <c r="B30" s="190" t="s">
        <v>46</v>
      </c>
      <c r="C30" s="18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8"/>
    </row>
    <row r="31" spans="1:15" x14ac:dyDescent="0.25">
      <c r="A31" s="183">
        <v>28</v>
      </c>
      <c r="B31" s="190" t="s">
        <v>47</v>
      </c>
      <c r="C31" s="18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8"/>
    </row>
    <row r="32" spans="1:15" x14ac:dyDescent="0.25">
      <c r="A32" s="183">
        <v>29</v>
      </c>
      <c r="B32" s="190" t="s">
        <v>48</v>
      </c>
      <c r="C32" s="18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8"/>
    </row>
    <row r="33" spans="1:15" x14ac:dyDescent="0.25">
      <c r="A33" s="183">
        <v>30</v>
      </c>
      <c r="B33" s="190" t="s">
        <v>50</v>
      </c>
      <c r="C33" s="18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8"/>
    </row>
    <row r="34" spans="1:15" x14ac:dyDescent="0.25">
      <c r="A34" s="183">
        <v>31</v>
      </c>
      <c r="B34" s="190" t="s">
        <v>51</v>
      </c>
      <c r="C34" s="18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8"/>
    </row>
    <row r="35" spans="1:15" x14ac:dyDescent="0.25">
      <c r="A35" s="183">
        <v>32</v>
      </c>
      <c r="B35" s="190" t="s">
        <v>52</v>
      </c>
      <c r="C35" s="18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8"/>
    </row>
    <row r="36" spans="1:15" x14ac:dyDescent="0.25">
      <c r="A36" s="183">
        <v>33</v>
      </c>
      <c r="B36" s="190" t="s">
        <v>21</v>
      </c>
      <c r="C36" s="18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8"/>
    </row>
    <row r="37" spans="1:15" x14ac:dyDescent="0.25">
      <c r="A37" s="183">
        <v>34</v>
      </c>
      <c r="B37" s="190" t="s">
        <v>22</v>
      </c>
      <c r="C37" s="187">
        <v>5020</v>
      </c>
      <c r="D37" s="177">
        <v>5080</v>
      </c>
      <c r="E37" s="177">
        <v>3020</v>
      </c>
      <c r="F37" s="177">
        <v>8160</v>
      </c>
      <c r="G37" s="177">
        <v>9700</v>
      </c>
      <c r="H37" s="177">
        <v>12300</v>
      </c>
      <c r="I37" s="177">
        <v>9220</v>
      </c>
      <c r="J37" s="177">
        <v>11180</v>
      </c>
      <c r="K37" s="177">
        <v>11240</v>
      </c>
      <c r="L37" s="177">
        <v>7400</v>
      </c>
      <c r="M37" s="177">
        <v>6120</v>
      </c>
      <c r="N37" s="177">
        <v>4079.9999999999995</v>
      </c>
      <c r="O37" s="178">
        <f>SUM(Tabla91112[[#This Row],[Gener]:[Desembre]])</f>
        <v>92520</v>
      </c>
    </row>
    <row r="38" spans="1:15" x14ac:dyDescent="0.25">
      <c r="A38" s="183">
        <v>35</v>
      </c>
      <c r="B38" s="190" t="s">
        <v>23</v>
      </c>
      <c r="C38" s="18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8"/>
    </row>
    <row r="39" spans="1:15" x14ac:dyDescent="0.25">
      <c r="A39" s="183">
        <v>36</v>
      </c>
      <c r="B39" s="190" t="s">
        <v>24</v>
      </c>
      <c r="C39" s="18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8"/>
    </row>
    <row r="40" spans="1:15" x14ac:dyDescent="0.25">
      <c r="A40" s="183">
        <v>37</v>
      </c>
      <c r="B40" s="190" t="s">
        <v>25</v>
      </c>
      <c r="C40" s="187"/>
      <c r="D40" s="177"/>
      <c r="E40" s="177"/>
      <c r="F40" s="177"/>
      <c r="G40" s="177"/>
      <c r="H40" s="177"/>
      <c r="I40" s="177"/>
      <c r="J40" s="198"/>
      <c r="K40" s="177"/>
      <c r="L40" s="177"/>
      <c r="M40" s="177"/>
      <c r="N40" s="177"/>
      <c r="O40" s="178"/>
    </row>
    <row r="41" spans="1:15" x14ac:dyDescent="0.25">
      <c r="A41" s="183">
        <v>38</v>
      </c>
      <c r="B41" s="190" t="s">
        <v>5</v>
      </c>
      <c r="C41" s="18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8"/>
    </row>
    <row r="42" spans="1:15" x14ac:dyDescent="0.25">
      <c r="A42" s="183">
        <v>39</v>
      </c>
      <c r="B42" s="190" t="s">
        <v>6</v>
      </c>
      <c r="C42" s="18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8"/>
    </row>
    <row r="43" spans="1:15" x14ac:dyDescent="0.25">
      <c r="A43" s="183">
        <v>40</v>
      </c>
      <c r="B43" s="190" t="s">
        <v>8</v>
      </c>
      <c r="C43" s="18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8"/>
    </row>
    <row r="44" spans="1:15" s="61" customFormat="1" ht="15.75" thickBot="1" x14ac:dyDescent="0.3">
      <c r="A44" s="184">
        <v>41</v>
      </c>
      <c r="B44" s="191" t="s">
        <v>49</v>
      </c>
      <c r="C44" s="188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0"/>
    </row>
    <row r="45" spans="1:15" ht="15.75" thickBot="1" x14ac:dyDescent="0.3">
      <c r="A45" s="262"/>
      <c r="B45" s="117" t="s">
        <v>71</v>
      </c>
      <c r="C45" s="118">
        <f>SUBTOTAL(109,C5:C44)</f>
        <v>20360</v>
      </c>
      <c r="D45" s="119">
        <f>SUBTOTAL(109,D5:D44)</f>
        <v>17700</v>
      </c>
      <c r="E45" s="119">
        <f t="shared" ref="E45:N45" si="0">SUBTOTAL(109,E5:E44)</f>
        <v>21700</v>
      </c>
      <c r="F45" s="119">
        <f t="shared" si="0"/>
        <v>26140</v>
      </c>
      <c r="G45" s="119">
        <f t="shared" si="0"/>
        <v>26940</v>
      </c>
      <c r="H45" s="119">
        <f t="shared" si="0"/>
        <v>35400</v>
      </c>
      <c r="I45" s="119">
        <f t="shared" si="0"/>
        <v>25580</v>
      </c>
      <c r="J45" s="119">
        <f t="shared" si="0"/>
        <v>28500</v>
      </c>
      <c r="K45" s="119">
        <f t="shared" si="0"/>
        <v>29980</v>
      </c>
      <c r="L45" s="119">
        <f t="shared" si="0"/>
        <v>20580</v>
      </c>
      <c r="M45" s="119">
        <f t="shared" si="0"/>
        <v>19040</v>
      </c>
      <c r="N45" s="119">
        <f t="shared" si="0"/>
        <v>18300</v>
      </c>
      <c r="O45" s="120">
        <f>SUM(Tabla91112[[#This Row],[Gener]:[Desembre]])</f>
        <v>290220</v>
      </c>
    </row>
    <row r="46" spans="1:15" ht="15.75" thickBot="1" x14ac:dyDescent="0.3">
      <c r="A46" s="260"/>
      <c r="B46" s="45" t="s">
        <v>69</v>
      </c>
      <c r="C46" s="41">
        <v>21040</v>
      </c>
      <c r="D46" s="34">
        <v>19850</v>
      </c>
      <c r="E46" s="34">
        <v>24840</v>
      </c>
      <c r="F46" s="34">
        <v>29540</v>
      </c>
      <c r="G46" s="34">
        <v>28260</v>
      </c>
      <c r="H46" s="34">
        <v>24580</v>
      </c>
      <c r="I46" s="34">
        <v>29200</v>
      </c>
      <c r="J46" s="34">
        <v>28460</v>
      </c>
      <c r="K46" s="34">
        <v>32220</v>
      </c>
      <c r="L46" s="34">
        <v>30260</v>
      </c>
      <c r="M46" s="34">
        <v>27080</v>
      </c>
      <c r="N46" s="36">
        <v>27720</v>
      </c>
      <c r="O46" s="38">
        <f>SUM(Tabla91112[[#This Row],[Gener]:[Desembre]])</f>
        <v>323050</v>
      </c>
    </row>
    <row r="47" spans="1:15" ht="15.75" thickBot="1" x14ac:dyDescent="0.3">
      <c r="A47" s="261"/>
      <c r="B47" s="78" t="s">
        <v>58</v>
      </c>
      <c r="C47" s="80">
        <f t="shared" ref="C47:O47" si="1">(C45/C46)-1</f>
        <v>-3.2319391634980987E-2</v>
      </c>
      <c r="D47" s="80">
        <f t="shared" si="1"/>
        <v>-0.10831234256926947</v>
      </c>
      <c r="E47" s="80">
        <f t="shared" si="1"/>
        <v>-0.12640901771336555</v>
      </c>
      <c r="F47" s="80">
        <f t="shared" si="1"/>
        <v>-0.11509817197020988</v>
      </c>
      <c r="G47" s="80">
        <f t="shared" si="1"/>
        <v>-4.6709129511677272E-2</v>
      </c>
      <c r="H47" s="80">
        <f t="shared" si="1"/>
        <v>0.4401952807160292</v>
      </c>
      <c r="I47" s="80">
        <f t="shared" si="1"/>
        <v>-0.12397260273972599</v>
      </c>
      <c r="J47" s="80">
        <f t="shared" si="1"/>
        <v>1.4054813773718422E-3</v>
      </c>
      <c r="K47" s="80">
        <f t="shared" si="1"/>
        <v>-6.9522036002482968E-2</v>
      </c>
      <c r="L47" s="80">
        <f t="shared" si="1"/>
        <v>-0.31989424983476533</v>
      </c>
      <c r="M47" s="80">
        <f t="shared" si="1"/>
        <v>-0.29689807976366323</v>
      </c>
      <c r="N47" s="80">
        <f t="shared" si="1"/>
        <v>-0.33982683982683981</v>
      </c>
      <c r="O47" s="80">
        <f t="shared" si="1"/>
        <v>-0.10162513542795237</v>
      </c>
    </row>
    <row r="51" spans="16:16" x14ac:dyDescent="0.25">
      <c r="P51" s="62"/>
    </row>
  </sheetData>
  <sheetProtection sheet="1" objects="1" scenarios="1"/>
  <conditionalFormatting sqref="C47:O47">
    <cfRule type="cellIs" dxfId="0" priority="1" operator="lessThan">
      <formula>0</formula>
    </cfRule>
  </conditionalFormatting>
  <printOptions horizontalCentered="1"/>
  <pageMargins left="0.19685039370078741" right="0.23622047244094491" top="0.39370078740157483" bottom="0.43307086614173229" header="0.19685039370078741" footer="0.31496062992125984"/>
  <pageSetup paperSize="9" scale="75" fitToWidth="0" fitToHeight="0" orientation="landscape" r:id="rId1"/>
  <headerFooter alignWithMargins="0"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 2022</vt:lpstr>
      <vt:lpstr>PAPER I CARTRÓ</vt:lpstr>
      <vt:lpstr>PAPER I CARTRÓ PORTA A PORTA</vt:lpstr>
      <vt:lpstr>ENVASOS</vt:lpstr>
      <vt:lpstr>VIDRE</vt:lpstr>
      <vt:lpstr>FORM</vt:lpstr>
      <vt:lpstr>RMO</vt:lpstr>
      <vt:lpstr>VERD</vt:lpstr>
      <vt:lpstr>Voluminosos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 dades</dc:creator>
  <cp:lastModifiedBy>Mònica Llorente Gutierrez</cp:lastModifiedBy>
  <cp:lastPrinted>2023-02-27T12:54:57Z</cp:lastPrinted>
  <dcterms:created xsi:type="dcterms:W3CDTF">2014-04-10T06:59:07Z</dcterms:created>
  <dcterms:modified xsi:type="dcterms:W3CDTF">2024-02-13T12:21:49Z</dcterms:modified>
</cp:coreProperties>
</file>