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9.xml" ContentType="application/vnd.openxmlformats-officedocument.drawing+xml"/>
  <Override PartName="/xl/tables/table8.xml" ContentType="application/vnd.openxmlformats-officedocument.spreadsheetml.table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Q:\Serveicomarcaldedades\WEB SAVO\ARXIUS NOVA WEB SAVO\"/>
    </mc:Choice>
  </mc:AlternateContent>
  <xr:revisionPtr revIDLastSave="0" documentId="13_ncr:1_{6F44CBCC-80AF-43A7-85FD-5CC189FCF7CD}" xr6:coauthVersionLast="47" xr6:coauthVersionMax="47" xr10:uidLastSave="{00000000-0000-0000-0000-000000000000}"/>
  <bookViews>
    <workbookView xWindow="-120" yWindow="-120" windowWidth="29040" windowHeight="15840" tabRatio="809" xr2:uid="{00000000-000D-0000-FFFF-FFFF00000000}"/>
  </bookViews>
  <sheets>
    <sheet name="RESUM 2024" sheetId="19" r:id="rId1"/>
    <sheet name="PAPER I CARTRÓ" sheetId="10" r:id="rId2"/>
    <sheet name="PAPER CARTRÓ COMERCIAL " sheetId="20" r:id="rId3"/>
    <sheet name="ENVASOS" sheetId="12" r:id="rId4"/>
    <sheet name="VIDRE" sheetId="13" r:id="rId5"/>
    <sheet name="FORM" sheetId="5" r:id="rId6"/>
    <sheet name="RMO" sheetId="6" r:id="rId7"/>
    <sheet name="VERD" sheetId="16" r:id="rId8"/>
    <sheet name="Voluminosos" sheetId="18" r:id="rId9"/>
  </sheets>
  <externalReferences>
    <externalReference r:id="rId10"/>
  </externalReferences>
  <definedNames>
    <definedName name="llInstal" localSheetId="2">#REF!</definedName>
    <definedName name="llInstal">#REF!</definedName>
    <definedName name="llInstalCodi" localSheetId="2">#REF!</definedName>
    <definedName name="llInstalCodi">#REF!</definedName>
    <definedName name="llTitulars" localSheetId="2">#REF!</definedName>
    <definedName name="llTitulars">#REF!</definedName>
    <definedName name="llTitularsCodi" localSheetId="2">#REF!</definedName>
    <definedName name="llTitularsCod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0" i="19" l="1"/>
  <c r="N40" i="19"/>
  <c r="N30" i="19"/>
  <c r="N10" i="19"/>
  <c r="O47" i="6" l="1"/>
  <c r="M44" i="5" l="1"/>
  <c r="L45" i="13" l="1"/>
  <c r="J44" i="6" l="1"/>
  <c r="O43" i="18" l="1"/>
  <c r="O42" i="18"/>
  <c r="O41" i="18"/>
  <c r="O40" i="18"/>
  <c r="O39" i="18"/>
  <c r="O38" i="18"/>
  <c r="O37" i="18"/>
  <c r="O36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O21" i="18"/>
  <c r="O20" i="18"/>
  <c r="O19" i="18"/>
  <c r="O18" i="18"/>
  <c r="O17" i="18"/>
  <c r="O16" i="18"/>
  <c r="O15" i="18"/>
  <c r="O14" i="18"/>
  <c r="O13" i="18"/>
  <c r="O12" i="18"/>
  <c r="O11" i="18"/>
  <c r="O10" i="18"/>
  <c r="O9" i="18"/>
  <c r="O8" i="18"/>
  <c r="O7" i="18"/>
  <c r="O6" i="18"/>
  <c r="O5" i="18"/>
  <c r="O42" i="6"/>
  <c r="O43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7" i="5"/>
  <c r="O7" i="13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O35" i="13"/>
  <c r="O36" i="13"/>
  <c r="O37" i="13"/>
  <c r="O38" i="13"/>
  <c r="O39" i="13"/>
  <c r="O40" i="13"/>
  <c r="O41" i="13"/>
  <c r="O42" i="13"/>
  <c r="O43" i="13"/>
  <c r="O6" i="13"/>
  <c r="O5" i="13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6" i="12"/>
  <c r="O4" i="12"/>
  <c r="O8" i="16" l="1"/>
  <c r="O9" i="16"/>
  <c r="O30" i="16"/>
  <c r="O32" i="16"/>
  <c r="O39" i="16"/>
  <c r="G44" i="12" l="1"/>
  <c r="F21" i="19" s="1"/>
  <c r="F22" i="19" s="1"/>
  <c r="K44" i="5" l="1"/>
  <c r="J41" i="19" s="1"/>
  <c r="J42" i="19" s="1"/>
  <c r="I44" i="6"/>
  <c r="H51" i="19" s="1"/>
  <c r="H52" i="19" s="1"/>
  <c r="K44" i="12"/>
  <c r="J21" i="19" s="1"/>
  <c r="J22" i="19" s="1"/>
  <c r="O48" i="13" l="1"/>
  <c r="O47" i="12"/>
  <c r="N38" i="19" l="1"/>
  <c r="N48" i="19"/>
  <c r="N28" i="19"/>
  <c r="N18" i="19"/>
  <c r="N8" i="19"/>
  <c r="O45" i="18" l="1"/>
  <c r="O45" i="16"/>
  <c r="N16" i="19" l="1"/>
  <c r="F45" i="13" l="1"/>
  <c r="E31" i="19" s="1"/>
  <c r="E32" i="19" s="1"/>
  <c r="N4" i="19" l="1"/>
  <c r="J44" i="5" l="1"/>
  <c r="I41" i="19" s="1"/>
  <c r="I42" i="19" s="1"/>
  <c r="N15" i="19"/>
  <c r="N44" i="18" l="1"/>
  <c r="N46" i="18" s="1"/>
  <c r="M44" i="18"/>
  <c r="M46" i="18" s="1"/>
  <c r="L44" i="18"/>
  <c r="L46" i="18" s="1"/>
  <c r="K44" i="18"/>
  <c r="K46" i="18" s="1"/>
  <c r="J44" i="18"/>
  <c r="J46" i="18" s="1"/>
  <c r="I44" i="18"/>
  <c r="I46" i="18" s="1"/>
  <c r="H44" i="18"/>
  <c r="H46" i="18" s="1"/>
  <c r="G44" i="18"/>
  <c r="G46" i="18" s="1"/>
  <c r="F44" i="18"/>
  <c r="F46" i="18" s="1"/>
  <c r="E44" i="18"/>
  <c r="E46" i="18" s="1"/>
  <c r="D44" i="18"/>
  <c r="D46" i="18" s="1"/>
  <c r="C44" i="18"/>
  <c r="C46" i="18" s="1"/>
  <c r="O4" i="18"/>
  <c r="N44" i="16"/>
  <c r="N46" i="16" s="1"/>
  <c r="M44" i="16"/>
  <c r="M46" i="16" s="1"/>
  <c r="L44" i="16"/>
  <c r="L46" i="16" s="1"/>
  <c r="K44" i="16"/>
  <c r="K46" i="16" s="1"/>
  <c r="J44" i="16"/>
  <c r="J46" i="16" s="1"/>
  <c r="I44" i="16"/>
  <c r="I46" i="16" s="1"/>
  <c r="H44" i="16"/>
  <c r="H46" i="16" s="1"/>
  <c r="G44" i="16"/>
  <c r="G46" i="16" s="1"/>
  <c r="F44" i="16"/>
  <c r="F46" i="16" s="1"/>
  <c r="E44" i="16"/>
  <c r="E46" i="16" s="1"/>
  <c r="D44" i="16"/>
  <c r="D46" i="16" s="1"/>
  <c r="C44" i="16"/>
  <c r="C46" i="16" s="1"/>
  <c r="O4" i="16"/>
  <c r="O45" i="5"/>
  <c r="N44" i="5"/>
  <c r="L44" i="5"/>
  <c r="I44" i="5"/>
  <c r="H44" i="5"/>
  <c r="G44" i="5"/>
  <c r="F44" i="5"/>
  <c r="E44" i="5"/>
  <c r="D44" i="5"/>
  <c r="O43" i="5"/>
  <c r="O4" i="5"/>
  <c r="O45" i="6"/>
  <c r="N44" i="6"/>
  <c r="M44" i="6"/>
  <c r="L44" i="6"/>
  <c r="K44" i="6"/>
  <c r="K46" i="6" s="1"/>
  <c r="H44" i="6"/>
  <c r="G44" i="6"/>
  <c r="F44" i="6"/>
  <c r="E44" i="6"/>
  <c r="D44" i="6"/>
  <c r="C44" i="6"/>
  <c r="O46" i="13"/>
  <c r="N45" i="13"/>
  <c r="M45" i="13"/>
  <c r="L31" i="19" s="1"/>
  <c r="L32" i="19" s="1"/>
  <c r="K31" i="19"/>
  <c r="K32" i="19" s="1"/>
  <c r="K45" i="13"/>
  <c r="J31" i="19" s="1"/>
  <c r="J32" i="19" s="1"/>
  <c r="J45" i="13"/>
  <c r="I31" i="19" s="1"/>
  <c r="I32" i="19" s="1"/>
  <c r="I45" i="13"/>
  <c r="H31" i="19" s="1"/>
  <c r="H32" i="19" s="1"/>
  <c r="H45" i="13"/>
  <c r="G31" i="19" s="1"/>
  <c r="G32" i="19" s="1"/>
  <c r="G45" i="13"/>
  <c r="F31" i="19" s="1"/>
  <c r="F32" i="19" s="1"/>
  <c r="E45" i="13"/>
  <c r="D45" i="13"/>
  <c r="O44" i="13"/>
  <c r="C45" i="13"/>
  <c r="C47" i="13" s="1"/>
  <c r="O45" i="12"/>
  <c r="N44" i="12"/>
  <c r="M21" i="19" s="1"/>
  <c r="M22" i="19" s="1"/>
  <c r="M44" i="12"/>
  <c r="L21" i="19" s="1"/>
  <c r="L22" i="19" s="1"/>
  <c r="L44" i="12"/>
  <c r="K21" i="19" s="1"/>
  <c r="K22" i="19" s="1"/>
  <c r="J44" i="12"/>
  <c r="I21" i="19" s="1"/>
  <c r="I22" i="19" s="1"/>
  <c r="I44" i="12"/>
  <c r="H21" i="19" s="1"/>
  <c r="H22" i="19" s="1"/>
  <c r="H44" i="12"/>
  <c r="G21" i="19" s="1"/>
  <c r="G22" i="19" s="1"/>
  <c r="F44" i="12"/>
  <c r="E21" i="19" s="1"/>
  <c r="E22" i="19" s="1"/>
  <c r="E44" i="12"/>
  <c r="D21" i="19" s="1"/>
  <c r="D22" i="19" s="1"/>
  <c r="D44" i="12"/>
  <c r="C21" i="19" s="1"/>
  <c r="C22" i="19" s="1"/>
  <c r="O43" i="12"/>
  <c r="O5" i="12"/>
  <c r="E11" i="19"/>
  <c r="E12" i="19" s="1"/>
  <c r="C11" i="19"/>
  <c r="C12" i="19" s="1"/>
  <c r="B11" i="19"/>
  <c r="B12" i="19" s="1"/>
  <c r="N35" i="19"/>
  <c r="N34" i="19"/>
  <c r="N45" i="19"/>
  <c r="N44" i="19"/>
  <c r="N25" i="19"/>
  <c r="N24" i="19"/>
  <c r="N14" i="19"/>
  <c r="N5" i="19"/>
  <c r="M31" i="19" l="1"/>
  <c r="M32" i="19" s="1"/>
  <c r="M11" i="19"/>
  <c r="M12" i="19" s="1"/>
  <c r="B51" i="19"/>
  <c r="B52" i="19" s="1"/>
  <c r="M41" i="19"/>
  <c r="M42" i="19" s="1"/>
  <c r="L11" i="19"/>
  <c r="L12" i="19" s="1"/>
  <c r="L41" i="19"/>
  <c r="L42" i="19" s="1"/>
  <c r="K11" i="19"/>
  <c r="K12" i="19" s="1"/>
  <c r="K41" i="19"/>
  <c r="K42" i="19" s="1"/>
  <c r="J11" i="19"/>
  <c r="J12" i="19" s="1"/>
  <c r="L51" i="19"/>
  <c r="L52" i="19" s="1"/>
  <c r="K51" i="19"/>
  <c r="K52" i="19" s="1"/>
  <c r="M51" i="19"/>
  <c r="M52" i="19" s="1"/>
  <c r="J51" i="19"/>
  <c r="J52" i="19" s="1"/>
  <c r="I11" i="19"/>
  <c r="I12" i="19" s="1"/>
  <c r="H11" i="19"/>
  <c r="H12" i="19" s="1"/>
  <c r="G11" i="19"/>
  <c r="G12" i="19" s="1"/>
  <c r="F11" i="19"/>
  <c r="F12" i="19" s="1"/>
  <c r="F51" i="19"/>
  <c r="F52" i="19" s="1"/>
  <c r="G51" i="19"/>
  <c r="G52" i="19" s="1"/>
  <c r="I51" i="19"/>
  <c r="I52" i="19" s="1"/>
  <c r="F41" i="19"/>
  <c r="F42" i="19" s="1"/>
  <c r="H41" i="19"/>
  <c r="H42" i="19" s="1"/>
  <c r="G41" i="19"/>
  <c r="G42" i="19" s="1"/>
  <c r="E51" i="19"/>
  <c r="E52" i="19" s="1"/>
  <c r="E41" i="19"/>
  <c r="E42" i="19" s="1"/>
  <c r="D51" i="19"/>
  <c r="D52" i="19" s="1"/>
  <c r="D41" i="19"/>
  <c r="D42" i="19" s="1"/>
  <c r="D11" i="19"/>
  <c r="D12" i="19" s="1"/>
  <c r="C51" i="19"/>
  <c r="C52" i="19" s="1"/>
  <c r="C41" i="19"/>
  <c r="C42" i="19" s="1"/>
  <c r="D31" i="19"/>
  <c r="D32" i="19" s="1"/>
  <c r="B31" i="19"/>
  <c r="B32" i="19" s="1"/>
  <c r="C31" i="19"/>
  <c r="C32" i="19" s="1"/>
  <c r="M46" i="12"/>
  <c r="N46" i="12"/>
  <c r="E46" i="12"/>
  <c r="H46" i="12"/>
  <c r="K46" i="12"/>
  <c r="D46" i="12"/>
  <c r="L46" i="12"/>
  <c r="J46" i="12"/>
  <c r="I46" i="12"/>
  <c r="G46" i="12"/>
  <c r="F46" i="12"/>
  <c r="N49" i="19"/>
  <c r="C46" i="6"/>
  <c r="E46" i="6"/>
  <c r="E46" i="5"/>
  <c r="D46" i="6"/>
  <c r="D46" i="5"/>
  <c r="M46" i="5"/>
  <c r="O45" i="13"/>
  <c r="O4" i="6"/>
  <c r="N46" i="6"/>
  <c r="I47" i="13"/>
  <c r="M47" i="13"/>
  <c r="C44" i="5"/>
  <c r="J46" i="5"/>
  <c r="N46" i="5"/>
  <c r="O44" i="18"/>
  <c r="O46" i="18" s="1"/>
  <c r="K47" i="13"/>
  <c r="C44" i="12"/>
  <c r="D47" i="13"/>
  <c r="H47" i="13"/>
  <c r="L47" i="13"/>
  <c r="I46" i="5"/>
  <c r="J47" i="13"/>
  <c r="N47" i="13"/>
  <c r="K46" i="5"/>
  <c r="H46" i="5"/>
  <c r="L46" i="5"/>
  <c r="G47" i="13"/>
  <c r="G46" i="5"/>
  <c r="F47" i="13"/>
  <c r="F46" i="6"/>
  <c r="J46" i="6"/>
  <c r="G46" i="6"/>
  <c r="I46" i="6"/>
  <c r="M46" i="6"/>
  <c r="H46" i="6"/>
  <c r="L46" i="6"/>
  <c r="N36" i="19"/>
  <c r="F46" i="5"/>
  <c r="O44" i="12"/>
  <c r="E47" i="13"/>
  <c r="O44" i="16"/>
  <c r="O46" i="16" s="1"/>
  <c r="O44" i="6"/>
  <c r="O46" i="6" s="1"/>
  <c r="N20" i="19" l="1"/>
  <c r="B21" i="19"/>
  <c r="O47" i="13"/>
  <c r="O46" i="12"/>
  <c r="B41" i="19"/>
  <c r="O44" i="5"/>
  <c r="O46" i="5" s="1"/>
  <c r="N51" i="19"/>
  <c r="N52" i="19" s="1"/>
  <c r="N31" i="19"/>
  <c r="N32" i="19" s="1"/>
  <c r="N11" i="19"/>
  <c r="N12" i="19" s="1"/>
  <c r="N39" i="19"/>
  <c r="C46" i="12"/>
  <c r="N9" i="19"/>
  <c r="C46" i="5"/>
  <c r="N27" i="19"/>
  <c r="N47" i="19"/>
  <c r="N6" i="19"/>
  <c r="N26" i="19"/>
  <c r="N46" i="19"/>
  <c r="N21" i="19" l="1"/>
  <c r="N22" i="19" s="1"/>
  <c r="B22" i="19"/>
  <c r="N41" i="19"/>
  <c r="N42" i="19" s="1"/>
  <c r="B42" i="19"/>
  <c r="N29" i="19"/>
  <c r="N19" i="19"/>
  <c r="N37" i="19"/>
  <c r="N17" i="19"/>
  <c r="N7" i="19"/>
</calcChain>
</file>

<file path=xl/sharedStrings.xml><?xml version="1.0" encoding="utf-8"?>
<sst xmlns="http://schemas.openxmlformats.org/spreadsheetml/2006/main" count="512" uniqueCount="81">
  <si>
    <t>Bigues i Riells</t>
  </si>
  <si>
    <t>Caldes de Montbui</t>
  </si>
  <si>
    <t>Campins</t>
  </si>
  <si>
    <t>Canovelles</t>
  </si>
  <si>
    <t>Cardedeu</t>
  </si>
  <si>
    <t>Castellcir</t>
  </si>
  <si>
    <t>Castellterçol</t>
  </si>
  <si>
    <t>Fogars de Montclús</t>
  </si>
  <si>
    <t>Granera</t>
  </si>
  <si>
    <t>Granollers</t>
  </si>
  <si>
    <t>Gualba</t>
  </si>
  <si>
    <t>Lliçà d'Amunt</t>
  </si>
  <si>
    <t>Lliçà de Vall</t>
  </si>
  <si>
    <t>Llinars del Vallès</t>
  </si>
  <si>
    <t>Martorelles</t>
  </si>
  <si>
    <t>Mollet del Vallès</t>
  </si>
  <si>
    <t>Montmeló</t>
  </si>
  <si>
    <t>Montornès</t>
  </si>
  <si>
    <t>Montseny</t>
  </si>
  <si>
    <t>Parets del Vallès</t>
  </si>
  <si>
    <t>Sant Celoni</t>
  </si>
  <si>
    <t>Tagamanent</t>
  </si>
  <si>
    <t>Vallgorguina</t>
  </si>
  <si>
    <t>Vallromanes</t>
  </si>
  <si>
    <t>Vilalba Sasserra</t>
  </si>
  <si>
    <t>Vilanova del Vallès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</si>
  <si>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</si>
  <si>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</si>
  <si>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</si>
  <si>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</si>
  <si>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</si>
  <si>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</si>
  <si>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</si>
  <si>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</si>
  <si>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</si>
  <si>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</si>
  <si>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</si>
  <si>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</si>
  <si>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</si>
  <si>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Ametlla del Vallès, L'</t>
  </si>
  <si>
    <t>Franqueses del Vallès, Les</t>
  </si>
  <si>
    <t>Garriga, La</t>
  </si>
  <si>
    <t>Llagosta, La</t>
  </si>
  <si>
    <t>Roca del Vallès, La</t>
  </si>
  <si>
    <t>Sant Antoni de Vilamajor</t>
  </si>
  <si>
    <t>Sant Esteve de Palautordera</t>
  </si>
  <si>
    <t>Sant Feliu de Codines</t>
  </si>
  <si>
    <t>Sant Fost de Campsentelles</t>
  </si>
  <si>
    <t>Sant Pere de Vilamajor</t>
  </si>
  <si>
    <t>Sant Quirze Safaja</t>
  </si>
  <si>
    <t>Santa Eulàlia de Ronçana</t>
  </si>
  <si>
    <t>Santa Maria de Martorelles</t>
  </si>
  <si>
    <t>Santa Maria de Palautordera</t>
  </si>
  <si>
    <t>Àrees d'aportació i recollida Porta a porta d'Envasos</t>
  </si>
  <si>
    <t>Àrees d'aportació i recollida Porta a porta de Vidre</t>
  </si>
  <si>
    <t>Àrees d'aportació i recollida Porta a porta de RMO</t>
  </si>
  <si>
    <t>Àrees d'aportació i recollida Porta a porta de FORM</t>
  </si>
  <si>
    <t>Població</t>
  </si>
  <si>
    <t>Increment/Decrement</t>
  </si>
  <si>
    <t>Núm.</t>
  </si>
  <si>
    <t xml:space="preserve">Núm. </t>
  </si>
  <si>
    <t>Paper/Cartró</t>
  </si>
  <si>
    <t>Envasos</t>
  </si>
  <si>
    <t>Vidre</t>
  </si>
  <si>
    <t>RMO</t>
  </si>
  <si>
    <t>FORM</t>
  </si>
  <si>
    <t>Deixalleries</t>
  </si>
  <si>
    <t>TOTAL MENSUAL 2023</t>
  </si>
  <si>
    <t>Àrees d'aportació, recollida complementària i Porta a porta domiciliari</t>
  </si>
  <si>
    <t>Paper i Cartró - Porta a porta comercial, Mercat i papereres</t>
  </si>
  <si>
    <t>Xifres en quilos</t>
  </si>
  <si>
    <r>
      <t xml:space="preserve">PAPER I CARTRÓ - 2024 </t>
    </r>
    <r>
      <rPr>
        <b/>
        <sz val="12"/>
        <color rgb="FFFF0000"/>
        <rFont val="Calibri"/>
        <family val="2"/>
        <scheme val="minor"/>
      </rPr>
      <t>(CODI LER 200101)</t>
    </r>
  </si>
  <si>
    <t>TOTAL MENSUAL 2024</t>
  </si>
  <si>
    <r>
      <t xml:space="preserve">ENVASOS - 2024 </t>
    </r>
    <r>
      <rPr>
        <b/>
        <sz val="12"/>
        <color rgb="FFFF0000"/>
        <rFont val="Calibri"/>
        <family val="2"/>
        <scheme val="minor"/>
      </rPr>
      <t>(CODI LER 200139)</t>
    </r>
  </si>
  <si>
    <r>
      <t xml:space="preserve">VIDRE - 2024 </t>
    </r>
    <r>
      <rPr>
        <b/>
        <sz val="12"/>
        <color rgb="FFFF0000"/>
        <rFont val="Calibri"/>
        <family val="2"/>
        <scheme val="minor"/>
      </rPr>
      <t>(CODI LER 150107)</t>
    </r>
  </si>
  <si>
    <t>ORGÀNICA - 2024</t>
  </si>
  <si>
    <r>
      <t>RMO - 2024</t>
    </r>
    <r>
      <rPr>
        <b/>
        <sz val="12"/>
        <color rgb="FFFF0000"/>
        <rFont val="Calibri"/>
        <family val="2"/>
        <scheme val="minor"/>
      </rPr>
      <t xml:space="preserve"> (CODI LER 200301)</t>
    </r>
  </si>
  <si>
    <r>
      <t xml:space="preserve">VERD - 2024 </t>
    </r>
    <r>
      <rPr>
        <b/>
        <sz val="12"/>
        <color rgb="FFFF0000"/>
        <rFont val="Calibri"/>
        <family val="2"/>
      </rPr>
      <t>(CODI LER 200201)</t>
    </r>
  </si>
  <si>
    <r>
      <t xml:space="preserve">VOLUMINOSOS - 2024 </t>
    </r>
    <r>
      <rPr>
        <b/>
        <sz val="12"/>
        <color rgb="FFFF0000"/>
        <rFont val="Calibri"/>
        <family val="2"/>
      </rPr>
      <t>(CODI LER 200307)</t>
    </r>
  </si>
  <si>
    <t>Centre Logístic</t>
  </si>
  <si>
    <t>% 24-23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</si>
</sst>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]_-;\-* #,##0.00\ [$€]_-;_-* &quot;-&quot;??\ [$€]_-;_-@_-"/>
    <numFmt numFmtId="167" formatCode="#,##0.00&quot;    &quot;;#,##0.00&quot;    &quot;;&quot;-&quot;#&quot;    &quot;;@&quot; &quot;"/>
    <numFmt numFmtId="168" formatCode="#,##0.00&quot; &quot;[$€-403];[Red]&quot;-&quot;#,##0.00&quot; &quot;[$€-403]"/>
    <numFmt numFmtId="169" formatCode="0.0%"/>
    <numFmt numFmtId="170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FF0000"/>
      <name val="Calibri"/>
      <family val="2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0" tint="-4.9989318521683403E-2"/>
        <bgColor theme="6" tint="0.79998168889431442"/>
      </patternFill>
    </fill>
    <fill>
      <patternFill patternType="solid">
        <fgColor theme="8"/>
        <bgColor theme="8"/>
      </patternFill>
    </fill>
  </fills>
  <borders count="1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dashed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dashed">
        <color theme="1"/>
      </top>
      <bottom style="dashed">
        <color theme="1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rgb="FF000000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rgb="FF000000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/>
      <bottom style="dashed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theme="1"/>
      </bottom>
      <diagonal/>
    </border>
    <border>
      <left style="medium">
        <color indexed="64"/>
      </left>
      <right style="medium">
        <color indexed="64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medium">
        <color indexed="64"/>
      </right>
      <top style="dashed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theme="1"/>
      </bottom>
      <diagonal/>
    </border>
    <border>
      <left/>
      <right/>
      <top/>
      <bottom style="dashed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dashed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dashed">
        <color theme="1"/>
      </bottom>
      <diagonal/>
    </border>
    <border>
      <left style="medium">
        <color indexed="64"/>
      </left>
      <right style="thin">
        <color theme="1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thin">
        <color theme="1"/>
      </right>
      <top style="dashed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dashed">
        <color theme="1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dashed">
        <color indexed="64"/>
      </top>
      <bottom style="dashed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/>
      <diagonal/>
    </border>
    <border>
      <left style="thin">
        <color rgb="FF000000"/>
      </left>
      <right style="thin">
        <color rgb="FF000000"/>
      </right>
      <top style="dashed">
        <color rgb="FF000000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dashed">
        <color rgb="FF000000"/>
      </top>
      <bottom/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theme="1"/>
      </left>
      <right/>
      <top style="dashed">
        <color theme="1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dashed">
        <color theme="1"/>
      </top>
      <bottom/>
      <diagonal/>
    </border>
  </borders>
  <cellStyleXfs count="27">
    <xf numFmtId="0" fontId="0" fillId="0" borderId="0"/>
    <xf numFmtId="165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166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2" fillId="0" borderId="0"/>
    <xf numFmtId="167" fontId="12" fillId="0" borderId="0"/>
    <xf numFmtId="0" fontId="13" fillId="0" borderId="0">
      <alignment horizontal="center"/>
    </xf>
    <xf numFmtId="0" fontId="13" fillId="0" borderId="0">
      <alignment horizontal="center"/>
    </xf>
    <xf numFmtId="0" fontId="13" fillId="0" borderId="0">
      <alignment horizontal="center" textRotation="90"/>
    </xf>
    <xf numFmtId="0" fontId="13" fillId="0" borderId="0">
      <alignment horizontal="center" textRotation="90"/>
    </xf>
    <xf numFmtId="0" fontId="14" fillId="0" borderId="0"/>
    <xf numFmtId="0" fontId="14" fillId="0" borderId="0"/>
    <xf numFmtId="168" fontId="14" fillId="0" borderId="0"/>
    <xf numFmtId="168" fontId="14" fillId="0" borderId="0"/>
    <xf numFmtId="0" fontId="1" fillId="0" borderId="0"/>
    <xf numFmtId="165" fontId="1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94">
    <xf numFmtId="0" fontId="0" fillId="0" borderId="0" xfId="0"/>
    <xf numFmtId="0" fontId="5" fillId="0" borderId="0" xfId="0" applyFont="1" applyProtection="1">
      <protection hidden="1"/>
    </xf>
    <xf numFmtId="3" fontId="0" fillId="0" borderId="0" xfId="0" applyNumberForma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3" fontId="4" fillId="0" borderId="10" xfId="0" applyNumberFormat="1" applyFont="1" applyBorder="1" applyAlignment="1" applyProtection="1">
      <alignment horizontal="center"/>
      <protection hidden="1"/>
    </xf>
    <xf numFmtId="3" fontId="4" fillId="0" borderId="11" xfId="0" applyNumberFormat="1" applyFont="1" applyBorder="1" applyAlignment="1" applyProtection="1">
      <alignment horizontal="center"/>
      <protection hidden="1"/>
    </xf>
    <xf numFmtId="3" fontId="4" fillId="0" borderId="12" xfId="0" applyNumberFormat="1" applyFont="1" applyBorder="1" applyAlignment="1" applyProtection="1">
      <alignment horizontal="center"/>
      <protection hidden="1"/>
    </xf>
    <xf numFmtId="3" fontId="4" fillId="0" borderId="13" xfId="0" applyNumberFormat="1" applyFont="1" applyBorder="1" applyAlignment="1" applyProtection="1">
      <alignment horizontal="center"/>
      <protection hidden="1"/>
    </xf>
    <xf numFmtId="3" fontId="0" fillId="0" borderId="4" xfId="0" applyNumberFormat="1" applyBorder="1" applyAlignment="1" applyProtection="1">
      <alignment horizontal="center"/>
      <protection hidden="1"/>
    </xf>
    <xf numFmtId="3" fontId="0" fillId="0" borderId="6" xfId="0" applyNumberFormat="1" applyBorder="1" applyAlignment="1" applyProtection="1">
      <alignment horizontal="center"/>
      <protection hidden="1"/>
    </xf>
    <xf numFmtId="3" fontId="0" fillId="0" borderId="7" xfId="0" applyNumberFormat="1" applyBorder="1" applyAlignment="1" applyProtection="1">
      <alignment horizontal="center"/>
      <protection hidden="1"/>
    </xf>
    <xf numFmtId="3" fontId="0" fillId="0" borderId="14" xfId="0" applyNumberFormat="1" applyBorder="1" applyAlignment="1" applyProtection="1">
      <alignment horizontal="center"/>
      <protection hidden="1"/>
    </xf>
    <xf numFmtId="3" fontId="0" fillId="0" borderId="8" xfId="0" applyNumberFormat="1" applyBorder="1" applyAlignment="1" applyProtection="1">
      <alignment horizontal="center"/>
      <protection hidden="1"/>
    </xf>
    <xf numFmtId="3" fontId="4" fillId="0" borderId="18" xfId="0" applyNumberFormat="1" applyFont="1" applyBorder="1" applyAlignment="1" applyProtection="1">
      <alignment horizontal="center"/>
      <protection hidden="1"/>
    </xf>
    <xf numFmtId="3" fontId="4" fillId="0" borderId="19" xfId="0" applyNumberFormat="1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/>
    </xf>
    <xf numFmtId="3" fontId="7" fillId="0" borderId="0" xfId="0" applyNumberFormat="1" applyFont="1" applyAlignment="1" applyProtection="1">
      <alignment horizontal="center"/>
      <protection hidden="1"/>
    </xf>
    <xf numFmtId="3" fontId="0" fillId="0" borderId="0" xfId="0" applyNumberFormat="1" applyProtection="1">
      <protection hidden="1"/>
    </xf>
    <xf numFmtId="3" fontId="0" fillId="0" borderId="23" xfId="0" applyNumberFormat="1" applyBorder="1" applyAlignment="1" applyProtection="1">
      <alignment horizontal="center"/>
      <protection hidden="1"/>
    </xf>
    <xf numFmtId="0" fontId="4" fillId="0" borderId="13" xfId="0" applyFont="1" applyBorder="1" applyProtection="1">
      <protection hidden="1"/>
    </xf>
    <xf numFmtId="0" fontId="3" fillId="0" borderId="2" xfId="0" applyFont="1" applyBorder="1" applyAlignment="1" applyProtection="1">
      <alignment horizontal="left"/>
      <protection hidden="1"/>
    </xf>
    <xf numFmtId="0" fontId="3" fillId="0" borderId="3" xfId="0" applyFont="1" applyBorder="1" applyAlignment="1" applyProtection="1">
      <alignment horizontal="left"/>
      <protection hidden="1"/>
    </xf>
    <xf numFmtId="2" fontId="0" fillId="0" borderId="0" xfId="0" applyNumberFormat="1" applyProtection="1">
      <protection hidden="1"/>
    </xf>
    <xf numFmtId="0" fontId="3" fillId="0" borderId="1" xfId="0" applyFont="1" applyBorder="1" applyAlignment="1" applyProtection="1">
      <alignment horizontal="left"/>
      <protection hidden="1"/>
    </xf>
    <xf numFmtId="3" fontId="4" fillId="0" borderId="20" xfId="0" applyNumberFormat="1" applyFont="1" applyBorder="1" applyAlignment="1" applyProtection="1">
      <alignment horizontal="center"/>
      <protection hidden="1"/>
    </xf>
    <xf numFmtId="0" fontId="7" fillId="0" borderId="30" xfId="0" applyFont="1" applyBorder="1" applyAlignment="1" applyProtection="1">
      <alignment horizontal="left"/>
      <protection hidden="1"/>
    </xf>
    <xf numFmtId="3" fontId="7" fillId="0" borderId="18" xfId="0" applyNumberFormat="1" applyFont="1" applyBorder="1" applyAlignment="1" applyProtection="1">
      <alignment horizontal="center"/>
      <protection hidden="1"/>
    </xf>
    <xf numFmtId="3" fontId="7" fillId="0" borderId="19" xfId="0" applyNumberFormat="1" applyFont="1" applyBorder="1" applyAlignment="1" applyProtection="1">
      <alignment horizontal="center"/>
      <protection hidden="1"/>
    </xf>
    <xf numFmtId="3" fontId="7" fillId="0" borderId="21" xfId="0" applyNumberFormat="1" applyFont="1" applyBorder="1" applyAlignment="1" applyProtection="1">
      <alignment horizontal="center"/>
      <protection hidden="1"/>
    </xf>
    <xf numFmtId="3" fontId="7" fillId="0" borderId="30" xfId="0" applyNumberFormat="1" applyFont="1" applyBorder="1" applyAlignment="1" applyProtection="1">
      <alignment horizontal="center"/>
      <protection hidden="1"/>
    </xf>
    <xf numFmtId="3" fontId="0" fillId="0" borderId="34" xfId="0" applyNumberFormat="1" applyBorder="1" applyAlignment="1" applyProtection="1">
      <alignment horizontal="center"/>
      <protection hidden="1"/>
    </xf>
    <xf numFmtId="3" fontId="0" fillId="0" borderId="32" xfId="0" applyNumberFormat="1" applyBorder="1" applyAlignment="1" applyProtection="1">
      <alignment horizontal="center"/>
      <protection hidden="1"/>
    </xf>
    <xf numFmtId="3" fontId="0" fillId="0" borderId="33" xfId="0" applyNumberFormat="1" applyBorder="1" applyAlignment="1" applyProtection="1">
      <alignment horizontal="center"/>
      <protection hidden="1"/>
    </xf>
    <xf numFmtId="3" fontId="0" fillId="0" borderId="35" xfId="0" applyNumberFormat="1" applyBorder="1" applyAlignment="1" applyProtection="1">
      <alignment horizontal="center"/>
      <protection hidden="1"/>
    </xf>
    <xf numFmtId="3" fontId="7" fillId="0" borderId="36" xfId="0" applyNumberFormat="1" applyFont="1" applyBorder="1" applyAlignment="1" applyProtection="1">
      <alignment horizontal="center"/>
      <protection hidden="1"/>
    </xf>
    <xf numFmtId="3" fontId="4" fillId="0" borderId="26" xfId="0" applyNumberFormat="1" applyFont="1" applyBorder="1" applyAlignment="1" applyProtection="1">
      <alignment horizontal="center"/>
      <protection hidden="1"/>
    </xf>
    <xf numFmtId="3" fontId="7" fillId="0" borderId="37" xfId="0" applyNumberFormat="1" applyFont="1" applyBorder="1" applyAlignment="1" applyProtection="1">
      <alignment horizontal="center"/>
      <protection hidden="1"/>
    </xf>
    <xf numFmtId="3" fontId="0" fillId="0" borderId="38" xfId="0" applyNumberFormat="1" applyBorder="1" applyAlignment="1" applyProtection="1">
      <alignment horizontal="center"/>
      <protection hidden="1"/>
    </xf>
    <xf numFmtId="3" fontId="7" fillId="0" borderId="39" xfId="0" applyNumberFormat="1" applyFont="1" applyBorder="1" applyAlignment="1" applyProtection="1">
      <alignment horizontal="center"/>
      <protection hidden="1"/>
    </xf>
    <xf numFmtId="3" fontId="4" fillId="0" borderId="25" xfId="0" applyNumberFormat="1" applyFont="1" applyBorder="1" applyAlignment="1" applyProtection="1">
      <alignment horizontal="center"/>
      <protection hidden="1"/>
    </xf>
    <xf numFmtId="3" fontId="0" fillId="0" borderId="31" xfId="0" applyNumberFormat="1" applyBorder="1" applyAlignment="1" applyProtection="1">
      <alignment horizontal="center"/>
      <protection hidden="1"/>
    </xf>
    <xf numFmtId="3" fontId="7" fillId="0" borderId="40" xfId="0" applyNumberFormat="1" applyFont="1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left"/>
      <protection hidden="1"/>
    </xf>
    <xf numFmtId="0" fontId="0" fillId="0" borderId="14" xfId="0" applyBorder="1" applyAlignment="1" applyProtection="1">
      <alignment horizontal="left"/>
      <protection hidden="1"/>
    </xf>
    <xf numFmtId="0" fontId="0" fillId="0" borderId="15" xfId="0" applyBorder="1" applyAlignment="1" applyProtection="1">
      <alignment horizontal="left"/>
      <protection hidden="1"/>
    </xf>
    <xf numFmtId="0" fontId="7" fillId="0" borderId="39" xfId="0" applyFont="1" applyBorder="1" applyAlignment="1" applyProtection="1">
      <alignment horizontal="left"/>
      <protection hidden="1"/>
    </xf>
    <xf numFmtId="3" fontId="0" fillId="0" borderId="44" xfId="0" applyNumberFormat="1" applyBorder="1" applyAlignment="1" applyProtection="1">
      <alignment horizontal="center"/>
      <protection hidden="1"/>
    </xf>
    <xf numFmtId="3" fontId="0" fillId="0" borderId="45" xfId="0" applyNumberFormat="1" applyBorder="1" applyAlignment="1" applyProtection="1">
      <alignment horizontal="center"/>
      <protection hidden="1"/>
    </xf>
    <xf numFmtId="3" fontId="0" fillId="0" borderId="46" xfId="0" applyNumberFormat="1" applyBorder="1" applyAlignment="1" applyProtection="1">
      <alignment horizontal="center"/>
      <protection hidden="1"/>
    </xf>
    <xf numFmtId="3" fontId="0" fillId="0" borderId="47" xfId="0" applyNumberFormat="1" applyBorder="1" applyAlignment="1" applyProtection="1">
      <alignment horizontal="center"/>
      <protection hidden="1"/>
    </xf>
    <xf numFmtId="3" fontId="0" fillId="0" borderId="48" xfId="0" applyNumberFormat="1" applyBorder="1" applyAlignment="1" applyProtection="1">
      <alignment horizontal="center"/>
      <protection hidden="1"/>
    </xf>
    <xf numFmtId="3" fontId="0" fillId="0" borderId="49" xfId="0" applyNumberFormat="1" applyBorder="1" applyAlignment="1" applyProtection="1">
      <alignment horizontal="center"/>
      <protection hidden="1"/>
    </xf>
    <xf numFmtId="3" fontId="0" fillId="0" borderId="50" xfId="0" applyNumberFormat="1" applyBorder="1" applyAlignment="1" applyProtection="1">
      <alignment horizontal="center"/>
      <protection hidden="1"/>
    </xf>
    <xf numFmtId="0" fontId="10" fillId="0" borderId="0" xfId="0" applyFont="1"/>
    <xf numFmtId="0" fontId="11" fillId="0" borderId="0" xfId="0" applyFont="1"/>
    <xf numFmtId="3" fontId="0" fillId="0" borderId="0" xfId="0" applyNumberFormat="1" applyAlignment="1">
      <alignment horizontal="center"/>
    </xf>
    <xf numFmtId="3" fontId="11" fillId="0" borderId="0" xfId="0" applyNumberFormat="1" applyFont="1" applyAlignment="1">
      <alignment horizontal="center"/>
    </xf>
    <xf numFmtId="2" fontId="0" fillId="0" borderId="0" xfId="0" applyNumberFormat="1"/>
    <xf numFmtId="0" fontId="10" fillId="0" borderId="0" xfId="12" applyFont="1"/>
    <xf numFmtId="0" fontId="12" fillId="0" borderId="0" xfId="12"/>
    <xf numFmtId="0" fontId="11" fillId="0" borderId="0" xfId="12" applyFont="1"/>
    <xf numFmtId="2" fontId="12" fillId="0" borderId="0" xfId="12" applyNumberFormat="1"/>
    <xf numFmtId="3" fontId="12" fillId="0" borderId="0" xfId="12" applyNumberFormat="1" applyAlignment="1">
      <alignment horizontal="center"/>
    </xf>
    <xf numFmtId="3" fontId="11" fillId="0" borderId="0" xfId="12" applyNumberFormat="1" applyFont="1" applyAlignment="1">
      <alignment horizontal="center"/>
    </xf>
    <xf numFmtId="3" fontId="0" fillId="0" borderId="52" xfId="0" applyNumberFormat="1" applyBorder="1" applyAlignment="1" applyProtection="1">
      <alignment horizontal="center"/>
      <protection hidden="1"/>
    </xf>
    <xf numFmtId="0" fontId="7" fillId="0" borderId="54" xfId="0" applyFont="1" applyBorder="1" applyAlignment="1">
      <alignment horizontal="left"/>
    </xf>
    <xf numFmtId="3" fontId="7" fillId="0" borderId="55" xfId="0" applyNumberFormat="1" applyFont="1" applyBorder="1" applyAlignment="1">
      <alignment horizontal="center"/>
    </xf>
    <xf numFmtId="3" fontId="7" fillId="0" borderId="36" xfId="0" applyNumberFormat="1" applyFont="1" applyBorder="1" applyAlignment="1">
      <alignment horizontal="center"/>
    </xf>
    <xf numFmtId="3" fontId="7" fillId="0" borderId="39" xfId="0" applyNumberFormat="1" applyFont="1" applyBorder="1" applyAlignment="1">
      <alignment horizontal="center"/>
    </xf>
    <xf numFmtId="0" fontId="4" fillId="2" borderId="39" xfId="0" applyFont="1" applyFill="1" applyBorder="1"/>
    <xf numFmtId="3" fontId="4" fillId="2" borderId="55" xfId="0" applyNumberFormat="1" applyFont="1" applyFill="1" applyBorder="1" applyAlignment="1">
      <alignment horizontal="center"/>
    </xf>
    <xf numFmtId="3" fontId="4" fillId="2" borderId="36" xfId="0" applyNumberFormat="1" applyFont="1" applyFill="1" applyBorder="1" applyAlignment="1">
      <alignment horizontal="center"/>
    </xf>
    <xf numFmtId="0" fontId="4" fillId="0" borderId="53" xfId="0" applyFont="1" applyBorder="1" applyAlignment="1" applyProtection="1">
      <alignment horizontal="left"/>
      <protection hidden="1"/>
    </xf>
    <xf numFmtId="9" fontId="0" fillId="0" borderId="0" xfId="11" applyFont="1" applyAlignment="1" applyProtection="1">
      <alignment horizontal="center"/>
      <protection hidden="1"/>
    </xf>
    <xf numFmtId="169" fontId="15" fillId="0" borderId="23" xfId="11" applyNumberFormat="1" applyFont="1" applyBorder="1" applyAlignment="1" applyProtection="1">
      <alignment horizontal="center"/>
      <protection hidden="1"/>
    </xf>
    <xf numFmtId="4" fontId="0" fillId="0" borderId="0" xfId="0" applyNumberFormat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left"/>
      <protection hidden="1"/>
    </xf>
    <xf numFmtId="169" fontId="15" fillId="0" borderId="57" xfId="11" applyNumberFormat="1" applyFont="1" applyBorder="1" applyAlignment="1" applyProtection="1">
      <alignment horizontal="center"/>
      <protection hidden="1"/>
    </xf>
    <xf numFmtId="0" fontId="4" fillId="4" borderId="13" xfId="0" applyFont="1" applyFill="1" applyBorder="1" applyAlignment="1">
      <alignment horizontal="left"/>
    </xf>
    <xf numFmtId="169" fontId="15" fillId="4" borderId="58" xfId="11" applyNumberFormat="1" applyFont="1" applyFill="1" applyBorder="1" applyAlignment="1">
      <alignment horizontal="center"/>
    </xf>
    <xf numFmtId="0" fontId="16" fillId="0" borderId="13" xfId="0" applyFont="1" applyBorder="1" applyAlignment="1" applyProtection="1">
      <alignment horizontal="left"/>
      <protection hidden="1"/>
    </xf>
    <xf numFmtId="3" fontId="0" fillId="0" borderId="59" xfId="0" applyNumberFormat="1" applyBorder="1" applyAlignment="1" applyProtection="1">
      <alignment horizontal="center"/>
      <protection hidden="1"/>
    </xf>
    <xf numFmtId="3" fontId="4" fillId="0" borderId="32" xfId="0" applyNumberFormat="1" applyFont="1" applyBorder="1" applyAlignment="1" applyProtection="1">
      <alignment horizontal="center"/>
      <protection hidden="1"/>
    </xf>
    <xf numFmtId="3" fontId="0" fillId="0" borderId="60" xfId="0" applyNumberFormat="1" applyBorder="1" applyAlignment="1" applyProtection="1">
      <alignment horizontal="center"/>
      <protection hidden="1"/>
    </xf>
    <xf numFmtId="3" fontId="0" fillId="0" borderId="62" xfId="0" applyNumberFormat="1" applyBorder="1" applyAlignment="1" applyProtection="1">
      <alignment horizontal="center"/>
      <protection hidden="1"/>
    </xf>
    <xf numFmtId="3" fontId="4" fillId="0" borderId="0" xfId="0" applyNumberFormat="1" applyFont="1" applyAlignment="1" applyProtection="1">
      <alignment horizontal="center"/>
      <protection hidden="1"/>
    </xf>
    <xf numFmtId="0" fontId="0" fillId="0" borderId="63" xfId="0" applyBorder="1" applyAlignment="1" applyProtection="1">
      <alignment horizontal="left"/>
      <protection hidden="1"/>
    </xf>
    <xf numFmtId="0" fontId="0" fillId="0" borderId="64" xfId="0" applyBorder="1" applyAlignment="1" applyProtection="1">
      <alignment horizontal="left"/>
      <protection hidden="1"/>
    </xf>
    <xf numFmtId="3" fontId="0" fillId="0" borderId="66" xfId="0" applyNumberFormat="1" applyBorder="1" applyAlignment="1" applyProtection="1">
      <alignment horizontal="center"/>
      <protection hidden="1"/>
    </xf>
    <xf numFmtId="0" fontId="0" fillId="0" borderId="65" xfId="0" applyBorder="1" applyAlignment="1" applyProtection="1">
      <alignment horizontal="left"/>
      <protection hidden="1"/>
    </xf>
    <xf numFmtId="3" fontId="0" fillId="0" borderId="51" xfId="0" applyNumberFormat="1" applyBorder="1" applyAlignment="1" applyProtection="1">
      <alignment horizontal="center"/>
      <protection hidden="1"/>
    </xf>
    <xf numFmtId="0" fontId="0" fillId="0" borderId="67" xfId="0" applyBorder="1" applyAlignment="1" applyProtection="1">
      <alignment horizontal="left"/>
      <protection hidden="1"/>
    </xf>
    <xf numFmtId="0" fontId="0" fillId="0" borderId="68" xfId="0" applyBorder="1" applyAlignment="1" applyProtection="1">
      <alignment horizontal="left"/>
      <protection hidden="1"/>
    </xf>
    <xf numFmtId="3" fontId="4" fillId="0" borderId="53" xfId="0" applyNumberFormat="1" applyFont="1" applyBorder="1" applyAlignment="1" applyProtection="1">
      <alignment horizontal="center"/>
      <protection hidden="1"/>
    </xf>
    <xf numFmtId="3" fontId="0" fillId="0" borderId="42" xfId="0" applyNumberFormat="1" applyBorder="1" applyAlignment="1" applyProtection="1">
      <alignment horizontal="center"/>
      <protection hidden="1"/>
    </xf>
    <xf numFmtId="3" fontId="0" fillId="0" borderId="43" xfId="0" applyNumberFormat="1" applyBorder="1" applyAlignment="1" applyProtection="1">
      <alignment horizontal="center"/>
      <protection hidden="1"/>
    </xf>
    <xf numFmtId="0" fontId="3" fillId="0" borderId="24" xfId="0" applyFont="1" applyBorder="1" applyAlignment="1" applyProtection="1">
      <alignment horizontal="left"/>
      <protection hidden="1"/>
    </xf>
    <xf numFmtId="3" fontId="6" fillId="0" borderId="62" xfId="0" applyNumberFormat="1" applyFont="1" applyBorder="1" applyAlignment="1" applyProtection="1">
      <alignment horizontal="center"/>
      <protection hidden="1"/>
    </xf>
    <xf numFmtId="3" fontId="12" fillId="0" borderId="56" xfId="0" applyNumberFormat="1" applyFont="1" applyBorder="1" applyAlignment="1">
      <alignment horizontal="center"/>
    </xf>
    <xf numFmtId="3" fontId="3" fillId="0" borderId="27" xfId="0" applyNumberFormat="1" applyFont="1" applyBorder="1" applyAlignment="1" applyProtection="1">
      <alignment horizontal="center"/>
      <protection hidden="1"/>
    </xf>
    <xf numFmtId="3" fontId="3" fillId="0" borderId="4" xfId="0" applyNumberFormat="1" applyFont="1" applyBorder="1" applyAlignment="1" applyProtection="1">
      <alignment horizontal="center"/>
      <protection hidden="1"/>
    </xf>
    <xf numFmtId="3" fontId="3" fillId="0" borderId="16" xfId="0" applyNumberFormat="1" applyFont="1" applyBorder="1" applyAlignment="1" applyProtection="1">
      <alignment horizontal="center"/>
      <protection hidden="1"/>
    </xf>
    <xf numFmtId="3" fontId="3" fillId="0" borderId="6" xfId="0" applyNumberFormat="1" applyFont="1" applyBorder="1" applyAlignment="1" applyProtection="1">
      <alignment horizontal="center"/>
      <protection hidden="1"/>
    </xf>
    <xf numFmtId="3" fontId="3" fillId="0" borderId="7" xfId="0" applyNumberFormat="1" applyFont="1" applyBorder="1" applyAlignment="1" applyProtection="1">
      <alignment horizontal="center"/>
      <protection hidden="1"/>
    </xf>
    <xf numFmtId="3" fontId="3" fillId="0" borderId="17" xfId="0" applyNumberFormat="1" applyFont="1" applyBorder="1" applyAlignment="1" applyProtection="1">
      <alignment horizontal="center"/>
      <protection hidden="1"/>
    </xf>
    <xf numFmtId="3" fontId="3" fillId="0" borderId="8" xfId="0" applyNumberFormat="1" applyFont="1" applyBorder="1" applyAlignment="1" applyProtection="1">
      <alignment horizontal="center"/>
      <protection hidden="1"/>
    </xf>
    <xf numFmtId="3" fontId="3" fillId="0" borderId="9" xfId="0" applyNumberFormat="1" applyFont="1" applyBorder="1" applyAlignment="1" applyProtection="1">
      <alignment horizontal="center"/>
      <protection hidden="1"/>
    </xf>
    <xf numFmtId="3" fontId="11" fillId="0" borderId="39" xfId="0" applyNumberFormat="1" applyFont="1" applyBorder="1" applyAlignment="1">
      <alignment horizontal="center"/>
    </xf>
    <xf numFmtId="3" fontId="11" fillId="0" borderId="70" xfId="0" applyNumberFormat="1" applyFont="1" applyBorder="1" applyAlignment="1">
      <alignment horizontal="center"/>
    </xf>
    <xf numFmtId="3" fontId="11" fillId="0" borderId="71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0" fontId="0" fillId="0" borderId="13" xfId="0" applyBorder="1"/>
    <xf numFmtId="3" fontId="11" fillId="0" borderId="72" xfId="0" applyNumberFormat="1" applyFont="1" applyBorder="1" applyAlignment="1">
      <alignment horizontal="center"/>
    </xf>
    <xf numFmtId="0" fontId="12" fillId="0" borderId="53" xfId="12" applyBorder="1"/>
    <xf numFmtId="3" fontId="11" fillId="0" borderId="53" xfId="12" applyNumberFormat="1" applyFont="1" applyBorder="1" applyAlignment="1">
      <alignment horizontal="center"/>
    </xf>
    <xf numFmtId="0" fontId="11" fillId="0" borderId="13" xfId="12" applyFont="1" applyBorder="1"/>
    <xf numFmtId="3" fontId="11" fillId="0" borderId="69" xfId="12" applyNumberFormat="1" applyFont="1" applyBorder="1" applyAlignment="1">
      <alignment horizontal="center"/>
    </xf>
    <xf numFmtId="3" fontId="11" fillId="0" borderId="70" xfId="12" applyNumberFormat="1" applyFont="1" applyBorder="1" applyAlignment="1">
      <alignment horizontal="center"/>
    </xf>
    <xf numFmtId="3" fontId="11" fillId="0" borderId="13" xfId="12" applyNumberFormat="1" applyFont="1" applyBorder="1" applyAlignment="1">
      <alignment horizontal="center"/>
    </xf>
    <xf numFmtId="169" fontId="16" fillId="0" borderId="10" xfId="11" applyNumberFormat="1" applyFont="1" applyFill="1" applyBorder="1" applyAlignment="1" applyProtection="1">
      <alignment horizontal="center"/>
      <protection hidden="1"/>
    </xf>
    <xf numFmtId="169" fontId="16" fillId="0" borderId="11" xfId="11" applyNumberFormat="1" applyFont="1" applyFill="1" applyBorder="1" applyAlignment="1" applyProtection="1">
      <alignment horizontal="center"/>
      <protection hidden="1"/>
    </xf>
    <xf numFmtId="3" fontId="4" fillId="0" borderId="27" xfId="0" applyNumberFormat="1" applyFont="1" applyBorder="1" applyAlignment="1" applyProtection="1">
      <alignment horizontal="center"/>
      <protection hidden="1"/>
    </xf>
    <xf numFmtId="3" fontId="4" fillId="0" borderId="28" xfId="0" applyNumberFormat="1" applyFont="1" applyBorder="1" applyAlignment="1" applyProtection="1">
      <alignment horizontal="center"/>
      <protection hidden="1"/>
    </xf>
    <xf numFmtId="3" fontId="4" fillId="0" borderId="29" xfId="0" applyNumberFormat="1" applyFont="1" applyBorder="1" applyAlignment="1" applyProtection="1">
      <alignment horizontal="center"/>
      <protection hidden="1"/>
    </xf>
    <xf numFmtId="3" fontId="3" fillId="0" borderId="1" xfId="0" applyNumberFormat="1" applyFont="1" applyBorder="1" applyAlignment="1" applyProtection="1">
      <alignment horizontal="center"/>
      <protection hidden="1"/>
    </xf>
    <xf numFmtId="3" fontId="3" fillId="0" borderId="2" xfId="0" applyNumberFormat="1" applyFont="1" applyBorder="1" applyAlignment="1" applyProtection="1">
      <alignment horizontal="center"/>
      <protection hidden="1"/>
    </xf>
    <xf numFmtId="3" fontId="3" fillId="0" borderId="3" xfId="0" applyNumberFormat="1" applyFont="1" applyBorder="1" applyAlignment="1" applyProtection="1">
      <alignment horizontal="center"/>
      <protection hidden="1"/>
    </xf>
    <xf numFmtId="0" fontId="9" fillId="3" borderId="73" xfId="0" applyFont="1" applyFill="1" applyBorder="1"/>
    <xf numFmtId="0" fontId="0" fillId="0" borderId="74" xfId="0" applyBorder="1" applyAlignment="1">
      <alignment horizontal="left"/>
    </xf>
    <xf numFmtId="0" fontId="0" fillId="0" borderId="75" xfId="0" applyBorder="1" applyAlignment="1">
      <alignment horizontal="left"/>
    </xf>
    <xf numFmtId="3" fontId="9" fillId="3" borderId="73" xfId="0" applyNumberFormat="1" applyFont="1" applyFill="1" applyBorder="1" applyAlignment="1" applyProtection="1">
      <alignment horizontal="center"/>
      <protection hidden="1"/>
    </xf>
    <xf numFmtId="3" fontId="12" fillId="0" borderId="76" xfId="0" applyNumberFormat="1" applyFont="1" applyBorder="1" applyAlignment="1" applyProtection="1">
      <alignment horizontal="center"/>
      <protection hidden="1"/>
    </xf>
    <xf numFmtId="3" fontId="12" fillId="0" borderId="74" xfId="0" applyNumberFormat="1" applyFont="1" applyBorder="1" applyAlignment="1" applyProtection="1">
      <alignment horizontal="center"/>
      <protection hidden="1"/>
    </xf>
    <xf numFmtId="3" fontId="12" fillId="0" borderId="75" xfId="0" applyNumberFormat="1" applyFont="1" applyBorder="1" applyAlignment="1" applyProtection="1">
      <alignment horizontal="center"/>
      <protection hidden="1"/>
    </xf>
    <xf numFmtId="3" fontId="9" fillId="3" borderId="78" xfId="0" applyNumberFormat="1" applyFont="1" applyFill="1" applyBorder="1" applyAlignment="1">
      <alignment horizontal="center"/>
    </xf>
    <xf numFmtId="3" fontId="9" fillId="3" borderId="79" xfId="0" applyNumberFormat="1" applyFont="1" applyFill="1" applyBorder="1" applyAlignment="1">
      <alignment horizontal="center"/>
    </xf>
    <xf numFmtId="3" fontId="9" fillId="3" borderId="80" xfId="0" applyNumberFormat="1" applyFont="1" applyFill="1" applyBorder="1" applyAlignment="1">
      <alignment horizontal="center"/>
    </xf>
    <xf numFmtId="3" fontId="12" fillId="0" borderId="81" xfId="0" applyNumberFormat="1" applyFont="1" applyBorder="1" applyAlignment="1">
      <alignment horizontal="center"/>
    </xf>
    <xf numFmtId="3" fontId="12" fillId="0" borderId="82" xfId="0" applyNumberFormat="1" applyFont="1" applyBorder="1" applyAlignment="1">
      <alignment horizontal="center"/>
    </xf>
    <xf numFmtId="3" fontId="12" fillId="0" borderId="83" xfId="0" applyNumberFormat="1" applyFont="1" applyBorder="1" applyAlignment="1">
      <alignment horizontal="center"/>
    </xf>
    <xf numFmtId="3" fontId="12" fillId="0" borderId="84" xfId="0" applyNumberFormat="1" applyFont="1" applyBorder="1" applyAlignment="1">
      <alignment horizontal="center"/>
    </xf>
    <xf numFmtId="3" fontId="12" fillId="0" borderId="85" xfId="0" applyNumberFormat="1" applyFont="1" applyBorder="1" applyAlignment="1">
      <alignment horizontal="center"/>
    </xf>
    <xf numFmtId="3" fontId="4" fillId="0" borderId="77" xfId="0" applyNumberFormat="1" applyFont="1" applyBorder="1" applyAlignment="1">
      <alignment horizontal="center"/>
    </xf>
    <xf numFmtId="3" fontId="9" fillId="3" borderId="13" xfId="0" applyNumberFormat="1" applyFont="1" applyFill="1" applyBorder="1" applyAlignment="1">
      <alignment horizontal="center"/>
    </xf>
    <xf numFmtId="3" fontId="11" fillId="0" borderId="86" xfId="0" applyNumberFormat="1" applyFont="1" applyBorder="1" applyAlignment="1">
      <alignment horizontal="center"/>
    </xf>
    <xf numFmtId="3" fontId="11" fillId="0" borderId="87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12" fillId="0" borderId="6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12" fillId="0" borderId="8" xfId="0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66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59" xfId="0" applyNumberFormat="1" applyBorder="1" applyAlignment="1">
      <alignment horizontal="center"/>
    </xf>
    <xf numFmtId="0" fontId="0" fillId="0" borderId="66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59" xfId="0" applyBorder="1" applyAlignment="1">
      <alignment horizontal="left"/>
    </xf>
    <xf numFmtId="3" fontId="12" fillId="0" borderId="88" xfId="0" applyNumberFormat="1" applyFont="1" applyBorder="1" applyAlignment="1">
      <alignment horizontal="center"/>
    </xf>
    <xf numFmtId="3" fontId="12" fillId="0" borderId="16" xfId="0" applyNumberFormat="1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12" fillId="0" borderId="17" xfId="0" applyNumberFormat="1" applyFon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11" fillId="0" borderId="66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3" fontId="11" fillId="0" borderId="59" xfId="0" applyNumberFormat="1" applyFont="1" applyBorder="1" applyAlignment="1">
      <alignment horizontal="center"/>
    </xf>
    <xf numFmtId="3" fontId="11" fillId="0" borderId="91" xfId="12" applyNumberFormat="1" applyFont="1" applyBorder="1" applyAlignment="1">
      <alignment horizontal="center"/>
    </xf>
    <xf numFmtId="3" fontId="12" fillId="0" borderId="4" xfId="12" applyNumberFormat="1" applyBorder="1" applyAlignment="1">
      <alignment horizontal="center"/>
    </xf>
    <xf numFmtId="3" fontId="12" fillId="0" borderId="6" xfId="12" applyNumberFormat="1" applyBorder="1" applyAlignment="1">
      <alignment horizontal="center"/>
    </xf>
    <xf numFmtId="3" fontId="12" fillId="0" borderId="8" xfId="12" applyNumberFormat="1" applyBorder="1" applyAlignment="1">
      <alignment horizontal="center"/>
    </xf>
    <xf numFmtId="3" fontId="11" fillId="0" borderId="30" xfId="12" applyNumberFormat="1" applyFont="1" applyBorder="1" applyAlignment="1">
      <alignment horizontal="center"/>
    </xf>
    <xf numFmtId="3" fontId="12" fillId="0" borderId="27" xfId="12" applyNumberFormat="1" applyBorder="1" applyAlignment="1">
      <alignment horizontal="center"/>
    </xf>
    <xf numFmtId="3" fontId="12" fillId="0" borderId="28" xfId="12" applyNumberFormat="1" applyBorder="1" applyAlignment="1">
      <alignment horizontal="center"/>
    </xf>
    <xf numFmtId="3" fontId="12" fillId="0" borderId="92" xfId="12" applyNumberFormat="1" applyBorder="1" applyAlignment="1">
      <alignment horizontal="center"/>
    </xf>
    <xf numFmtId="3" fontId="11" fillId="0" borderId="93" xfId="12" applyNumberFormat="1" applyFont="1" applyBorder="1" applyAlignment="1">
      <alignment horizontal="center"/>
    </xf>
    <xf numFmtId="3" fontId="12" fillId="0" borderId="41" xfId="12" applyNumberFormat="1" applyBorder="1" applyAlignment="1">
      <alignment horizontal="center"/>
    </xf>
    <xf numFmtId="3" fontId="12" fillId="0" borderId="89" xfId="12" applyNumberFormat="1" applyBorder="1" applyAlignment="1">
      <alignment horizontal="center"/>
    </xf>
    <xf numFmtId="3" fontId="12" fillId="0" borderId="90" xfId="12" applyNumberFormat="1" applyBorder="1" applyAlignment="1">
      <alignment horizontal="center"/>
    </xf>
    <xf numFmtId="0" fontId="12" fillId="0" borderId="66" xfId="12" applyBorder="1" applyAlignment="1">
      <alignment horizontal="left"/>
    </xf>
    <xf numFmtId="0" fontId="12" fillId="0" borderId="14" xfId="12" applyBorder="1" applyAlignment="1">
      <alignment horizontal="left"/>
    </xf>
    <xf numFmtId="0" fontId="12" fillId="0" borderId="59" xfId="12" applyBorder="1" applyAlignment="1">
      <alignment horizontal="left"/>
    </xf>
    <xf numFmtId="0" fontId="4" fillId="0" borderId="0" xfId="0" applyFont="1"/>
    <xf numFmtId="3" fontId="17" fillId="0" borderId="95" xfId="0" applyNumberFormat="1" applyFont="1" applyBorder="1" applyAlignment="1">
      <alignment horizontal="center"/>
    </xf>
    <xf numFmtId="3" fontId="17" fillId="0" borderId="94" xfId="0" applyNumberFormat="1" applyFont="1" applyBorder="1" applyAlignment="1">
      <alignment horizontal="center"/>
    </xf>
    <xf numFmtId="3" fontId="9" fillId="5" borderId="25" xfId="0" applyNumberFormat="1" applyFont="1" applyFill="1" applyBorder="1" applyAlignment="1">
      <alignment horizontal="center"/>
    </xf>
    <xf numFmtId="3" fontId="9" fillId="5" borderId="11" xfId="0" applyNumberFormat="1" applyFont="1" applyFill="1" applyBorder="1" applyAlignment="1">
      <alignment horizontal="center"/>
    </xf>
    <xf numFmtId="3" fontId="0" fillId="0" borderId="96" xfId="0" applyNumberFormat="1" applyBorder="1" applyAlignment="1">
      <alignment horizontal="center"/>
    </xf>
    <xf numFmtId="3" fontId="12" fillId="0" borderId="96" xfId="12" applyNumberFormat="1" applyBorder="1" applyAlignment="1">
      <alignment horizontal="center"/>
    </xf>
    <xf numFmtId="3" fontId="0" fillId="0" borderId="16" xfId="0" applyNumberFormat="1" applyBorder="1" applyAlignment="1" applyProtection="1">
      <alignment horizontal="center"/>
      <protection hidden="1"/>
    </xf>
    <xf numFmtId="3" fontId="9" fillId="5" borderId="26" xfId="0" applyNumberFormat="1" applyFont="1" applyFill="1" applyBorder="1" applyAlignment="1">
      <alignment horizontal="center"/>
    </xf>
    <xf numFmtId="3" fontId="17" fillId="0" borderId="0" xfId="0" applyNumberFormat="1" applyFont="1" applyAlignment="1">
      <alignment horizontal="center"/>
    </xf>
    <xf numFmtId="3" fontId="0" fillId="0" borderId="95" xfId="0" applyNumberFormat="1" applyBorder="1" applyAlignment="1">
      <alignment horizontal="center"/>
    </xf>
    <xf numFmtId="3" fontId="0" fillId="0" borderId="94" xfId="0" applyNumberFormat="1" applyBorder="1" applyAlignment="1">
      <alignment horizontal="center"/>
    </xf>
    <xf numFmtId="3" fontId="9" fillId="5" borderId="22" xfId="0" applyNumberFormat="1" applyFont="1" applyFill="1" applyBorder="1" applyAlignment="1">
      <alignment horizontal="center"/>
    </xf>
    <xf numFmtId="10" fontId="16" fillId="0" borderId="11" xfId="11" applyNumberFormat="1" applyFont="1" applyFill="1" applyBorder="1" applyAlignment="1" applyProtection="1">
      <alignment horizontal="center"/>
      <protection hidden="1"/>
    </xf>
    <xf numFmtId="3" fontId="4" fillId="0" borderId="38" xfId="0" applyNumberFormat="1" applyFont="1" applyBorder="1" applyAlignment="1" applyProtection="1">
      <alignment horizontal="center"/>
      <protection hidden="1"/>
    </xf>
    <xf numFmtId="3" fontId="15" fillId="0" borderId="38" xfId="0" applyNumberFormat="1" applyFont="1" applyBorder="1" applyAlignment="1" applyProtection="1">
      <alignment horizontal="center"/>
      <protection hidden="1"/>
    </xf>
    <xf numFmtId="3" fontId="15" fillId="0" borderId="14" xfId="0" applyNumberFormat="1" applyFont="1" applyBorder="1" applyAlignment="1" applyProtection="1">
      <alignment horizontal="center"/>
      <protection hidden="1"/>
    </xf>
    <xf numFmtId="3" fontId="15" fillId="0" borderId="15" xfId="0" applyNumberFormat="1" applyFont="1" applyBorder="1" applyAlignment="1" applyProtection="1">
      <alignment horizontal="center"/>
      <protection hidden="1"/>
    </xf>
    <xf numFmtId="3" fontId="4" fillId="0" borderId="0" xfId="0" applyNumberFormat="1" applyFont="1" applyProtection="1">
      <protection hidden="1"/>
    </xf>
    <xf numFmtId="3" fontId="0" fillId="0" borderId="95" xfId="0" applyNumberFormat="1" applyBorder="1" applyAlignment="1" applyProtection="1">
      <alignment horizontal="center"/>
      <protection hidden="1"/>
    </xf>
    <xf numFmtId="3" fontId="0" fillId="0" borderId="94" xfId="0" applyNumberFormat="1" applyBorder="1" applyAlignment="1" applyProtection="1">
      <alignment horizontal="center"/>
      <protection hidden="1"/>
    </xf>
    <xf numFmtId="3" fontId="17" fillId="0" borderId="95" xfId="0" applyNumberFormat="1" applyFont="1" applyBorder="1" applyAlignment="1" applyProtection="1">
      <alignment horizontal="center"/>
      <protection hidden="1"/>
    </xf>
    <xf numFmtId="3" fontId="17" fillId="0" borderId="94" xfId="0" applyNumberFormat="1" applyFont="1" applyBorder="1" applyAlignment="1" applyProtection="1">
      <alignment horizontal="center"/>
      <protection hidden="1"/>
    </xf>
    <xf numFmtId="10" fontId="4" fillId="0" borderId="0" xfId="11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5" fillId="0" borderId="94" xfId="0" applyNumberFormat="1" applyFont="1" applyBorder="1" applyAlignment="1">
      <alignment horizontal="center"/>
    </xf>
    <xf numFmtId="3" fontId="4" fillId="0" borderId="94" xfId="0" applyNumberFormat="1" applyFont="1" applyBorder="1" applyAlignment="1" applyProtection="1">
      <alignment horizontal="center"/>
      <protection hidden="1"/>
    </xf>
    <xf numFmtId="3" fontId="4" fillId="0" borderId="94" xfId="0" applyNumberFormat="1" applyFont="1" applyBorder="1" applyAlignment="1">
      <alignment horizontal="center"/>
    </xf>
    <xf numFmtId="3" fontId="15" fillId="0" borderId="94" xfId="0" applyNumberFormat="1" applyFont="1" applyBorder="1" applyAlignment="1" applyProtection="1">
      <alignment horizontal="center"/>
      <protection hidden="1"/>
    </xf>
    <xf numFmtId="0" fontId="18" fillId="0" borderId="0" xfId="0" applyFont="1" applyAlignment="1">
      <alignment horizontal="right"/>
    </xf>
    <xf numFmtId="169" fontId="15" fillId="0" borderId="18" xfId="11" applyNumberFormat="1" applyFont="1" applyBorder="1" applyAlignment="1" applyProtection="1">
      <alignment horizontal="center"/>
      <protection hidden="1"/>
    </xf>
    <xf numFmtId="169" fontId="15" fillId="0" borderId="19" xfId="11" applyNumberFormat="1" applyFont="1" applyBorder="1" applyAlignment="1" applyProtection="1">
      <alignment horizontal="center"/>
      <protection hidden="1"/>
    </xf>
    <xf numFmtId="0" fontId="15" fillId="0" borderId="20" xfId="0" applyFont="1" applyBorder="1" applyAlignment="1">
      <alignment horizontal="left"/>
    </xf>
    <xf numFmtId="3" fontId="0" fillId="0" borderId="10" xfId="0" applyNumberFormat="1" applyBorder="1" applyAlignment="1" applyProtection="1">
      <alignment horizontal="center"/>
      <protection hidden="1"/>
    </xf>
    <xf numFmtId="3" fontId="0" fillId="0" borderId="11" xfId="0" applyNumberFormat="1" applyBorder="1" applyAlignment="1" applyProtection="1">
      <alignment horizontal="center"/>
      <protection hidden="1"/>
    </xf>
    <xf numFmtId="3" fontId="0" fillId="0" borderId="101" xfId="0" applyNumberFormat="1" applyBorder="1" applyAlignment="1" applyProtection="1">
      <alignment horizontal="center"/>
      <protection hidden="1"/>
    </xf>
    <xf numFmtId="0" fontId="0" fillId="0" borderId="102" xfId="0" applyBorder="1" applyAlignment="1" applyProtection="1">
      <alignment horizontal="left"/>
      <protection hidden="1"/>
    </xf>
    <xf numFmtId="3" fontId="0" fillId="0" borderId="103" xfId="0" applyNumberFormat="1" applyBorder="1" applyAlignment="1" applyProtection="1">
      <alignment horizontal="center"/>
      <protection hidden="1"/>
    </xf>
    <xf numFmtId="3" fontId="0" fillId="0" borderId="104" xfId="0" applyNumberFormat="1" applyBorder="1" applyAlignment="1" applyProtection="1">
      <alignment horizontal="center"/>
      <protection hidden="1"/>
    </xf>
    <xf numFmtId="3" fontId="4" fillId="0" borderId="107" xfId="0" applyNumberFormat="1" applyFont="1" applyBorder="1" applyAlignment="1" applyProtection="1">
      <alignment horizontal="center"/>
      <protection hidden="1"/>
    </xf>
    <xf numFmtId="3" fontId="4" fillId="0" borderId="108" xfId="0" applyNumberFormat="1" applyFont="1" applyBorder="1" applyAlignment="1" applyProtection="1">
      <alignment horizontal="center"/>
      <protection hidden="1"/>
    </xf>
    <xf numFmtId="3" fontId="0" fillId="0" borderId="87" xfId="0" applyNumberFormat="1" applyBorder="1" applyAlignment="1" applyProtection="1">
      <alignment horizontal="center"/>
      <protection hidden="1"/>
    </xf>
    <xf numFmtId="3" fontId="0" fillId="0" borderId="109" xfId="0" applyNumberFormat="1" applyBorder="1" applyAlignment="1" applyProtection="1">
      <alignment horizontal="center"/>
      <protection hidden="1"/>
    </xf>
    <xf numFmtId="3" fontId="4" fillId="0" borderId="110" xfId="0" applyNumberFormat="1" applyFont="1" applyBorder="1" applyAlignment="1" applyProtection="1">
      <alignment horizontal="center"/>
      <protection hidden="1"/>
    </xf>
    <xf numFmtId="3" fontId="0" fillId="0" borderId="105" xfId="0" applyNumberFormat="1" applyBorder="1" applyAlignment="1" applyProtection="1">
      <alignment horizontal="center"/>
      <protection hidden="1"/>
    </xf>
    <xf numFmtId="3" fontId="7" fillId="0" borderId="100" xfId="0" applyNumberFormat="1" applyFont="1" applyBorder="1" applyAlignment="1" applyProtection="1">
      <alignment horizontal="center"/>
      <protection hidden="1"/>
    </xf>
    <xf numFmtId="3" fontId="4" fillId="0" borderId="106" xfId="0" applyNumberFormat="1" applyFont="1" applyBorder="1" applyAlignment="1" applyProtection="1">
      <alignment horizontal="center"/>
      <protection hidden="1"/>
    </xf>
    <xf numFmtId="3" fontId="7" fillId="0" borderId="111" xfId="0" applyNumberFormat="1" applyFont="1" applyBorder="1" applyAlignment="1" applyProtection="1">
      <alignment horizontal="center"/>
      <protection hidden="1"/>
    </xf>
    <xf numFmtId="0" fontId="19" fillId="0" borderId="0" xfId="0" applyFont="1"/>
    <xf numFmtId="4" fontId="19" fillId="0" borderId="0" xfId="0" applyNumberFormat="1" applyFont="1"/>
    <xf numFmtId="4" fontId="20" fillId="0" borderId="0" xfId="0" applyNumberFormat="1" applyFont="1"/>
    <xf numFmtId="4" fontId="0" fillId="0" borderId="0" xfId="0" applyNumberFormat="1"/>
    <xf numFmtId="0" fontId="11" fillId="0" borderId="13" xfId="0" applyFont="1" applyBorder="1"/>
    <xf numFmtId="0" fontId="7" fillId="0" borderId="13" xfId="0" applyFont="1" applyBorder="1" applyAlignment="1" applyProtection="1">
      <alignment horizontal="left"/>
      <protection hidden="1"/>
    </xf>
    <xf numFmtId="0" fontId="11" fillId="0" borderId="13" xfId="0" applyFont="1" applyBorder="1" applyAlignment="1" applyProtection="1">
      <alignment horizontal="left"/>
      <protection hidden="1"/>
    </xf>
    <xf numFmtId="3" fontId="11" fillId="0" borderId="53" xfId="0" applyNumberFormat="1" applyFont="1" applyBorder="1" applyAlignment="1">
      <alignment horizontal="center"/>
    </xf>
    <xf numFmtId="3" fontId="0" fillId="0" borderId="112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3" fontId="12" fillId="0" borderId="53" xfId="12" applyNumberFormat="1" applyBorder="1" applyAlignment="1">
      <alignment horizontal="center"/>
    </xf>
    <xf numFmtId="3" fontId="17" fillId="0" borderId="6" xfId="0" applyNumberFormat="1" applyFont="1" applyBorder="1" applyAlignment="1" applyProtection="1">
      <alignment horizontal="center"/>
      <protection hidden="1"/>
    </xf>
    <xf numFmtId="3" fontId="17" fillId="0" borderId="34" xfId="0" applyNumberFormat="1" applyFont="1" applyBorder="1" applyAlignment="1" applyProtection="1">
      <alignment horizontal="center"/>
      <protection hidden="1"/>
    </xf>
    <xf numFmtId="3" fontId="0" fillId="0" borderId="113" xfId="0" applyNumberFormat="1" applyBorder="1" applyAlignment="1" applyProtection="1">
      <alignment horizontal="center"/>
      <protection hidden="1"/>
    </xf>
    <xf numFmtId="3" fontId="17" fillId="0" borderId="45" xfId="0" applyNumberFormat="1" applyFont="1" applyBorder="1" applyAlignment="1" applyProtection="1">
      <alignment horizontal="center"/>
      <protection hidden="1"/>
    </xf>
    <xf numFmtId="0" fontId="4" fillId="0" borderId="13" xfId="0" applyFont="1" applyBorder="1"/>
    <xf numFmtId="3" fontId="4" fillId="0" borderId="13" xfId="0" applyNumberFormat="1" applyFont="1" applyBorder="1" applyAlignment="1">
      <alignment horizontal="center"/>
    </xf>
    <xf numFmtId="169" fontId="15" fillId="0" borderId="114" xfId="11" applyNumberFormat="1" applyFont="1" applyBorder="1" applyAlignment="1" applyProtection="1">
      <alignment horizontal="center"/>
      <protection hidden="1"/>
    </xf>
    <xf numFmtId="3" fontId="0" fillId="0" borderId="115" xfId="0" applyNumberForma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left"/>
      <protection hidden="1"/>
    </xf>
    <xf numFmtId="3" fontId="4" fillId="0" borderId="116" xfId="0" applyNumberFormat="1" applyFont="1" applyBorder="1" applyAlignment="1" applyProtection="1">
      <alignment horizontal="center"/>
      <protection hidden="1"/>
    </xf>
    <xf numFmtId="3" fontId="17" fillId="0" borderId="32" xfId="0" applyNumberFormat="1" applyFont="1" applyBorder="1" applyAlignment="1" applyProtection="1">
      <alignment horizontal="center"/>
      <protection hidden="1"/>
    </xf>
    <xf numFmtId="3" fontId="0" fillId="0" borderId="117" xfId="0" applyNumberFormat="1" applyBorder="1" applyAlignment="1" applyProtection="1">
      <alignment horizontal="center"/>
      <protection hidden="1"/>
    </xf>
    <xf numFmtId="3" fontId="12" fillId="0" borderId="32" xfId="12" applyNumberFormat="1" applyBorder="1" applyAlignment="1">
      <alignment horizontal="center"/>
    </xf>
    <xf numFmtId="3" fontId="11" fillId="0" borderId="118" xfId="12" applyNumberFormat="1" applyFont="1" applyBorder="1" applyAlignment="1">
      <alignment horizontal="center"/>
    </xf>
    <xf numFmtId="3" fontId="0" fillId="0" borderId="0" xfId="0" applyNumberFormat="1"/>
    <xf numFmtId="3" fontId="11" fillId="0" borderId="71" xfId="12" applyNumberFormat="1" applyFont="1" applyBorder="1" applyAlignment="1">
      <alignment horizontal="center"/>
    </xf>
    <xf numFmtId="3" fontId="12" fillId="0" borderId="34" xfId="12" applyNumberFormat="1" applyBorder="1" applyAlignment="1">
      <alignment horizontal="center"/>
    </xf>
    <xf numFmtId="3" fontId="12" fillId="0" borderId="119" xfId="12" applyNumberFormat="1" applyBorder="1" applyAlignment="1">
      <alignment horizontal="center"/>
    </xf>
    <xf numFmtId="169" fontId="15" fillId="0" borderId="35" xfId="11" applyNumberFormat="1" applyFont="1" applyBorder="1" applyAlignment="1" applyProtection="1">
      <alignment horizontal="center"/>
      <protection hidden="1"/>
    </xf>
    <xf numFmtId="3" fontId="11" fillId="0" borderId="66" xfId="12" applyNumberFormat="1" applyFont="1" applyBorder="1" applyAlignment="1">
      <alignment horizontal="center"/>
    </xf>
    <xf numFmtId="3" fontId="11" fillId="0" borderId="14" xfId="12" applyNumberFormat="1" applyFont="1" applyBorder="1" applyAlignment="1">
      <alignment horizontal="center"/>
    </xf>
    <xf numFmtId="3" fontId="11" fillId="0" borderId="59" xfId="12" applyNumberFormat="1" applyFont="1" applyBorder="1" applyAlignment="1">
      <alignment horizontal="center"/>
    </xf>
    <xf numFmtId="169" fontId="15" fillId="0" borderId="59" xfId="11" applyNumberFormat="1" applyFont="1" applyBorder="1" applyAlignment="1" applyProtection="1">
      <alignment horizontal="center"/>
      <protection hidden="1"/>
    </xf>
    <xf numFmtId="3" fontId="3" fillId="0" borderId="0" xfId="0" applyNumberFormat="1" applyFont="1" applyAlignment="1">
      <alignment horizontal="center"/>
    </xf>
    <xf numFmtId="4" fontId="0" fillId="0" borderId="5" xfId="0" applyNumberFormat="1" applyBorder="1" applyAlignment="1" applyProtection="1">
      <alignment horizontal="center"/>
      <protection hidden="1"/>
    </xf>
    <xf numFmtId="4" fontId="0" fillId="0" borderId="7" xfId="0" applyNumberFormat="1" applyBorder="1" applyAlignment="1" applyProtection="1">
      <alignment horizontal="center"/>
      <protection hidden="1"/>
    </xf>
    <xf numFmtId="4" fontId="0" fillId="0" borderId="61" xfId="0" applyNumberFormat="1" applyBorder="1" applyAlignment="1" applyProtection="1">
      <alignment horizontal="center"/>
      <protection hidden="1"/>
    </xf>
    <xf numFmtId="4" fontId="0" fillId="0" borderId="9" xfId="0" applyNumberFormat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2" fillId="0" borderId="0" xfId="12" applyAlignment="1">
      <alignment horizontal="center"/>
    </xf>
    <xf numFmtId="3" fontId="12" fillId="0" borderId="121" xfId="0" applyNumberFormat="1" applyFont="1" applyBorder="1" applyAlignment="1">
      <alignment horizontal="center"/>
    </xf>
    <xf numFmtId="3" fontId="4" fillId="2" borderId="37" xfId="0" applyNumberFormat="1" applyFont="1" applyFill="1" applyBorder="1" applyAlignment="1">
      <alignment horizontal="center"/>
    </xf>
    <xf numFmtId="3" fontId="7" fillId="0" borderId="37" xfId="0" applyNumberFormat="1" applyFont="1" applyBorder="1" applyAlignment="1">
      <alignment horizontal="center"/>
    </xf>
    <xf numFmtId="169" fontId="15" fillId="4" borderId="122" xfId="11" applyNumberFormat="1" applyFont="1" applyFill="1" applyBorder="1" applyAlignment="1">
      <alignment horizontal="center"/>
    </xf>
    <xf numFmtId="3" fontId="4" fillId="0" borderId="123" xfId="0" applyNumberFormat="1" applyFont="1" applyBorder="1" applyAlignment="1">
      <alignment horizontal="center"/>
    </xf>
    <xf numFmtId="3" fontId="4" fillId="2" borderId="13" xfId="0" applyNumberFormat="1" applyFont="1" applyFill="1" applyBorder="1" applyAlignment="1">
      <alignment horizontal="center"/>
    </xf>
    <xf numFmtId="10" fontId="7" fillId="4" borderId="120" xfId="11" applyNumberFormat="1" applyFont="1" applyFill="1" applyBorder="1" applyAlignment="1">
      <alignment horizontal="center"/>
    </xf>
    <xf numFmtId="170" fontId="0" fillId="0" borderId="0" xfId="26" applyNumberFormat="1" applyFont="1" applyProtection="1">
      <protection hidden="1"/>
    </xf>
    <xf numFmtId="3" fontId="0" fillId="0" borderId="48" xfId="0" applyNumberFormat="1" applyBorder="1" applyAlignment="1" applyProtection="1">
      <alignment horizontal="center"/>
      <protection locked="0"/>
    </xf>
    <xf numFmtId="3" fontId="0" fillId="0" borderId="44" xfId="0" applyNumberFormat="1" applyBorder="1" applyAlignment="1" applyProtection="1">
      <alignment horizontal="center"/>
      <protection locked="0"/>
    </xf>
    <xf numFmtId="3" fontId="0" fillId="0" borderId="49" xfId="0" applyNumberFormat="1" applyBorder="1" applyAlignment="1" applyProtection="1">
      <alignment horizontal="center"/>
      <protection locked="0"/>
    </xf>
    <xf numFmtId="3" fontId="0" fillId="0" borderId="45" xfId="0" applyNumberFormat="1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left"/>
      <protection hidden="1"/>
    </xf>
    <xf numFmtId="3" fontId="0" fillId="0" borderId="6" xfId="7" applyNumberFormat="1" applyFont="1" applyBorder="1" applyAlignment="1" applyProtection="1">
      <alignment horizontal="center"/>
      <protection hidden="1"/>
    </xf>
    <xf numFmtId="3" fontId="0" fillId="0" borderId="97" xfId="0" applyNumberFormat="1" applyBorder="1" applyAlignment="1" applyProtection="1">
      <alignment horizontal="center"/>
      <protection hidden="1"/>
    </xf>
    <xf numFmtId="3" fontId="0" fillId="0" borderId="98" xfId="0" applyNumberFormat="1" applyBorder="1" applyAlignment="1" applyProtection="1">
      <alignment horizontal="center"/>
      <protection hidden="1"/>
    </xf>
    <xf numFmtId="3" fontId="0" fillId="0" borderId="98" xfId="7" applyNumberFormat="1" applyFont="1" applyBorder="1" applyAlignment="1" applyProtection="1">
      <alignment horizontal="center"/>
      <protection hidden="1"/>
    </xf>
    <xf numFmtId="3" fontId="0" fillId="0" borderId="99" xfId="0" applyNumberFormat="1" applyBorder="1" applyAlignment="1" applyProtection="1">
      <alignment horizontal="center"/>
      <protection hidden="1"/>
    </xf>
    <xf numFmtId="4" fontId="0" fillId="0" borderId="0" xfId="0" applyNumberFormat="1" applyProtection="1">
      <protection hidden="1"/>
    </xf>
    <xf numFmtId="169" fontId="15" fillId="0" borderId="10" xfId="11" applyNumberFormat="1" applyFont="1" applyBorder="1" applyAlignment="1" applyProtection="1">
      <alignment horizontal="center"/>
      <protection hidden="1"/>
    </xf>
    <xf numFmtId="169" fontId="15" fillId="0" borderId="11" xfId="11" applyNumberFormat="1" applyFont="1" applyBorder="1" applyAlignment="1" applyProtection="1">
      <alignment horizontal="center"/>
      <protection hidden="1"/>
    </xf>
    <xf numFmtId="169" fontId="15" fillId="0" borderId="26" xfId="11" applyNumberFormat="1" applyFont="1" applyBorder="1" applyAlignment="1" applyProtection="1">
      <alignment horizontal="center"/>
      <protection hidden="1"/>
    </xf>
    <xf numFmtId="169" fontId="15" fillId="0" borderId="13" xfId="11" applyNumberFormat="1" applyFont="1" applyBorder="1" applyAlignment="1" applyProtection="1">
      <alignment horizontal="center"/>
      <protection hidden="1"/>
    </xf>
  </cellXfs>
  <cellStyles count="27">
    <cellStyle name="Comma" xfId="1" xr:uid="{00000000-0005-0000-0000-000000000000}"/>
    <cellStyle name="Comma[0]" xfId="2" xr:uid="{00000000-0005-0000-0000-000001000000}"/>
    <cellStyle name="Currency" xfId="3" xr:uid="{00000000-0005-0000-0000-000002000000}"/>
    <cellStyle name="Currency[0]" xfId="4" xr:uid="{00000000-0005-0000-0000-000003000000}"/>
    <cellStyle name="Euro" xfId="10" xr:uid="{00000000-0005-0000-0000-000004000000}"/>
    <cellStyle name="Excel Built-in Comma" xfId="13" xr:uid="{00000000-0005-0000-0000-000005000000}"/>
    <cellStyle name="Heading" xfId="14" xr:uid="{00000000-0005-0000-0000-000006000000}"/>
    <cellStyle name="Heading 1" xfId="15" xr:uid="{00000000-0005-0000-0000-000007000000}"/>
    <cellStyle name="Heading1" xfId="16" xr:uid="{00000000-0005-0000-0000-000008000000}"/>
    <cellStyle name="Heading1 2" xfId="17" xr:uid="{00000000-0005-0000-0000-000009000000}"/>
    <cellStyle name="Millares" xfId="26" builtinId="3"/>
    <cellStyle name="Millares 2" xfId="23" xr:uid="{00000000-0005-0000-0000-00000B000000}"/>
    <cellStyle name="Normal" xfId="0" builtinId="0"/>
    <cellStyle name="Normal 2" xfId="5" xr:uid="{00000000-0005-0000-0000-00000D000000}"/>
    <cellStyle name="Normal 2 2" xfId="6" xr:uid="{00000000-0005-0000-0000-00000E000000}"/>
    <cellStyle name="Normal 2 3" xfId="22" xr:uid="{00000000-0005-0000-0000-00000F000000}"/>
    <cellStyle name="Normal 3" xfId="7" xr:uid="{00000000-0005-0000-0000-000010000000}"/>
    <cellStyle name="Normal 3 2" xfId="24" xr:uid="{00000000-0005-0000-0000-000011000000}"/>
    <cellStyle name="Normal 4" xfId="9" xr:uid="{00000000-0005-0000-0000-000012000000}"/>
    <cellStyle name="Normal 5" xfId="12" xr:uid="{00000000-0005-0000-0000-000013000000}"/>
    <cellStyle name="Percent" xfId="8" xr:uid="{00000000-0005-0000-0000-000014000000}"/>
    <cellStyle name="Porcentaje" xfId="11" builtinId="5"/>
    <cellStyle name="Porcentual 2" xfId="25" xr:uid="{00000000-0005-0000-0000-000016000000}"/>
    <cellStyle name="Result" xfId="18" xr:uid="{00000000-0005-0000-0000-000017000000}"/>
    <cellStyle name="Result 3" xfId="19" xr:uid="{00000000-0005-0000-0000-000018000000}"/>
    <cellStyle name="Result2" xfId="20" xr:uid="{00000000-0005-0000-0000-000019000000}"/>
    <cellStyle name="Result2 4" xfId="21" xr:uid="{00000000-0005-0000-0000-00001A000000}"/>
  </cellStyles>
  <dxfs count="154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theme="1"/>
        </right>
        <top style="dashed">
          <color theme="1"/>
        </top>
        <bottom style="dashed">
          <color theme="1"/>
        </bottom>
        <vertical/>
        <horizontal/>
      </border>
    </dxf>
    <dxf>
      <font>
        <b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/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border outline="0">
        <right style="thin">
          <color rgb="FF000000"/>
        </right>
        <bottom style="thin">
          <color rgb="FF000000"/>
        </bottom>
      </border>
    </dxf>
    <dxf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</font>
      <numFmt numFmtId="3" formatCode="#,##0"/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/>
        <top/>
        <bottom style="thin">
          <color rgb="FF000000"/>
        </bottom>
      </border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border outline="0">
        <right style="thin">
          <color rgb="FF000000"/>
        </right>
        <bottom style="thin">
          <color rgb="FF000000"/>
        </bottom>
      </border>
    </dxf>
    <dxf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theme="1"/>
        </left>
        <right/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theme="1"/>
        </left>
        <right style="medium">
          <color indexed="64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dashed">
          <color auto="1"/>
        </top>
        <bottom style="dashed">
          <color auto="1"/>
        </bottom>
      </border>
    </dxf>
    <dxf>
      <border>
        <top style="dashed">
          <color theme="1"/>
        </top>
        <vertical/>
        <horizontal/>
      </border>
    </dxf>
    <dxf>
      <border diagonalUp="0" diagonalDown="0">
        <left style="medium">
          <color theme="1"/>
        </left>
        <right style="medium">
          <color indexed="64"/>
        </right>
        <top style="medium">
          <color theme="1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border>
        <bottom style="dashed">
          <color theme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" formatCode="#,##0"/>
      <fill>
        <patternFill patternType="solid">
          <fgColor theme="5"/>
          <bgColor theme="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theme="1"/>
        </left>
        <right style="thin">
          <color theme="1"/>
        </right>
        <top/>
        <bottom/>
      </border>
    </dxf>
    <dxf>
      <font>
        <b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medium">
          <color indexed="64"/>
        </left>
        <right/>
        <top style="dashed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dashed">
          <color indexed="64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border outline="0"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/>
        <top style="dashed">
          <color indexed="64"/>
        </top>
        <bottom/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medium">
          <color indexed="64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medium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rgb="FF000000"/>
        </left>
        <right/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border outline="0">
        <right style="medium">
          <color indexed="64"/>
        </right>
        <bottom style="medium">
          <color indexed="64"/>
        </bottom>
      </border>
    </dxf>
    <dxf>
      <alignment horizontal="center" vertical="bottom" textRotation="0" wrapText="0" relative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/>
        <top style="dashed">
          <color indexed="64"/>
        </top>
        <bottom/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/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dashed">
          <color rgb="FF000000"/>
        </top>
        <bottom style="medium">
          <color rgb="FF000000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border outline="0">
        <right style="medium">
          <color indexed="64"/>
        </right>
        <bottom style="medium">
          <color indexed="64"/>
        </bottom>
      </border>
    </dxf>
    <dxf>
      <alignment horizontal="center" vertical="bottom" textRotation="0" wrapText="0" relative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border>
        <top style="dashed">
          <color rgb="FF000000"/>
        </top>
        <vertical/>
        <horizontal/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alignment horizontal="center" vertical="bottom" textRotation="0" wrapText="0" relativeIndent="0" justifyLastLine="0" shrinkToFit="0" readingOrder="0"/>
      <protection locked="1" hidden="1"/>
    </dxf>
    <dxf>
      <border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border>
        <top style="dashed">
          <color indexed="64"/>
        </top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bottom" textRotation="0" wrapText="0" relativeIndent="0" justifyLastLine="0" shrinkToFit="0" readingOrder="0"/>
      <protection locked="1" hidden="1"/>
    </dxf>
    <dxf>
      <border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ill>
        <patternFill>
          <bgColor theme="0" tint="-4.9989318521683403E-2"/>
        </patternFill>
      </fill>
    </dxf>
  </dxfs>
  <tableStyles count="1" defaultTableStyle="TableStyleMedium9" defaultPivotStyle="PivotStyleLight16">
    <tableStyle name="Estilo de tabla 1" pivot="0" count="1" xr9:uid="{00000000-0011-0000-FFFF-FFFF00000000}">
      <tableStyleElement type="firstRowStripe" dxfId="153"/>
    </tableStyle>
  </tableStyles>
  <colors>
    <mruColors>
      <color rgb="FFA1A0AE"/>
      <color rgb="FF666699"/>
      <color rgb="FFFF9900"/>
      <color rgb="FFCC9900"/>
      <color rgb="FF996633"/>
      <color rgb="FFCC0000"/>
      <color rgb="FF4EF238"/>
      <color rgb="FFCCCC00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EVOLUCIÓ</a:t>
            </a:r>
            <a:r>
              <a:rPr lang="en-US" baseline="0"/>
              <a:t> FRACCIONS 2017-2024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'RESUM 2024'!$A$4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23D-41E7-9FDF-160E62381700}"/>
              </c:ext>
            </c:extLst>
          </c:dPt>
          <c:dPt>
            <c:idx val="1"/>
            <c:invertIfNegative val="0"/>
            <c:bubble3D val="0"/>
            <c:spPr>
              <a:solidFill>
                <a:srgbClr val="FFFFC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423D-41E7-9FDF-160E6238170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423D-41E7-9FDF-160E6238170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423D-41E7-9FDF-160E62381700}"/>
              </c:ext>
            </c:extLst>
          </c:dPt>
          <c:dPt>
            <c:idx val="4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423D-41E7-9FDF-160E62381700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('RESUM 2024'!$A$3,'RESUM 2024'!$A$13,'RESUM 2024'!$A$23,'RESUM 2024'!$A$33,'RESUM 2024'!$A$43)</c:f>
              <c:strCache>
                <c:ptCount val="5"/>
                <c:pt idx="0">
                  <c:v>Paper/Cartró</c:v>
                </c:pt>
                <c:pt idx="1">
                  <c:v>Envasos</c:v>
                </c:pt>
                <c:pt idx="2">
                  <c:v>Vidre</c:v>
                </c:pt>
                <c:pt idx="3">
                  <c:v>FORM</c:v>
                </c:pt>
                <c:pt idx="4">
                  <c:v>RMO</c:v>
                </c:pt>
              </c:strCache>
            </c:strRef>
          </c:cat>
          <c:val>
            <c:numRef>
              <c:f>('RESUM 2024'!$N$4,'RESUM 2024'!$N$14,'RESUM 2024'!$N$24,'RESUM 2024'!$N$34,'RESUM 2024'!$N$44)</c:f>
              <c:numCache>
                <c:formatCode>#,##0</c:formatCode>
                <c:ptCount val="5"/>
                <c:pt idx="0">
                  <c:v>4953910.0599999996</c:v>
                </c:pt>
                <c:pt idx="1">
                  <c:v>5549519.3747712802</c:v>
                </c:pt>
                <c:pt idx="2">
                  <c:v>5486423.1520000007</c:v>
                </c:pt>
                <c:pt idx="3">
                  <c:v>5812523.8599999994</c:v>
                </c:pt>
                <c:pt idx="4">
                  <c:v>15636729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6B-420B-BD59-997E66D22885}"/>
            </c:ext>
          </c:extLst>
        </c:ser>
        <c:ser>
          <c:idx val="10"/>
          <c:order val="1"/>
          <c:tx>
            <c:strRef>
              <c:f>'RESUM 2024'!$A$5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23D-41E7-9FDF-160E62381700}"/>
              </c:ext>
            </c:extLst>
          </c:dPt>
          <c:dPt>
            <c:idx val="1"/>
            <c:invertIfNegative val="0"/>
            <c:bubble3D val="0"/>
            <c:spPr>
              <a:solidFill>
                <a:srgbClr val="FFFF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23D-41E7-9FDF-160E6238170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23D-41E7-9FDF-160E6238170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423D-41E7-9FDF-160E62381700}"/>
              </c:ext>
            </c:extLst>
          </c:dPt>
          <c:dPt>
            <c:idx val="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423D-41E7-9FDF-160E62381700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('RESUM 2024'!$A$3,'RESUM 2024'!$A$13,'RESUM 2024'!$A$23,'RESUM 2024'!$A$33,'RESUM 2024'!$A$43)</c:f>
              <c:strCache>
                <c:ptCount val="5"/>
                <c:pt idx="0">
                  <c:v>Paper/Cartró</c:v>
                </c:pt>
                <c:pt idx="1">
                  <c:v>Envasos</c:v>
                </c:pt>
                <c:pt idx="2">
                  <c:v>Vidre</c:v>
                </c:pt>
                <c:pt idx="3">
                  <c:v>FORM</c:v>
                </c:pt>
                <c:pt idx="4">
                  <c:v>RMO</c:v>
                </c:pt>
              </c:strCache>
            </c:strRef>
          </c:cat>
          <c:val>
            <c:numRef>
              <c:f>('RESUM 2024'!$N$5,'RESUM 2024'!$N$15,'RESUM 2024'!$N$25,'RESUM 2024'!$N$35,'RESUM 2024'!$N$45)</c:f>
              <c:numCache>
                <c:formatCode>#,##0</c:formatCode>
                <c:ptCount val="5"/>
                <c:pt idx="0">
                  <c:v>6017219.8599999994</c:v>
                </c:pt>
                <c:pt idx="1">
                  <c:v>5899329.4367639748</c:v>
                </c:pt>
                <c:pt idx="2">
                  <c:v>5606946.0300000003</c:v>
                </c:pt>
                <c:pt idx="3">
                  <c:v>5709720.0299999993</c:v>
                </c:pt>
                <c:pt idx="4">
                  <c:v>15240978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26B-420B-BD59-997E66D22885}"/>
            </c:ext>
          </c:extLst>
        </c:ser>
        <c:ser>
          <c:idx val="18"/>
          <c:order val="2"/>
          <c:tx>
            <c:strRef>
              <c:f>'RESUM 2024'!$A$6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423D-41E7-9FDF-160E6238170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423D-41E7-9FDF-160E6238170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423D-41E7-9FDF-160E62381700}"/>
              </c:ext>
            </c:extLst>
          </c:dPt>
          <c:dPt>
            <c:idx val="4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423D-41E7-9FDF-160E62381700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('RESUM 2024'!$A$3,'RESUM 2024'!$A$13,'RESUM 2024'!$A$23,'RESUM 2024'!$A$33,'RESUM 2024'!$A$43)</c:f>
              <c:strCache>
                <c:ptCount val="5"/>
                <c:pt idx="0">
                  <c:v>Paper/Cartró</c:v>
                </c:pt>
                <c:pt idx="1">
                  <c:v>Envasos</c:v>
                </c:pt>
                <c:pt idx="2">
                  <c:v>Vidre</c:v>
                </c:pt>
                <c:pt idx="3">
                  <c:v>FORM</c:v>
                </c:pt>
                <c:pt idx="4">
                  <c:v>RMO</c:v>
                </c:pt>
              </c:strCache>
            </c:strRef>
          </c:cat>
          <c:val>
            <c:numRef>
              <c:f>('RESUM 2024'!$N$6,'RESUM 2024'!$N$16,'RESUM 2024'!$N$26,'RESUM 2024'!$N$36,'RESUM 2024'!$N$46)</c:f>
              <c:numCache>
                <c:formatCode>#,##0</c:formatCode>
                <c:ptCount val="5"/>
                <c:pt idx="0">
                  <c:v>7250915.5699999984</c:v>
                </c:pt>
                <c:pt idx="1">
                  <c:v>6396876.398</c:v>
                </c:pt>
                <c:pt idx="2">
                  <c:v>5795567.3700000001</c:v>
                </c:pt>
                <c:pt idx="3">
                  <c:v>5559130.04</c:v>
                </c:pt>
                <c:pt idx="4">
                  <c:v>12866677.82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726B-420B-BD59-997E66D22885}"/>
            </c:ext>
          </c:extLst>
        </c:ser>
        <c:ser>
          <c:idx val="27"/>
          <c:order val="3"/>
          <c:tx>
            <c:strRef>
              <c:f>'RESUM 2024'!$A$7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423D-41E7-9FDF-160E62381700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23D-41E7-9FDF-160E6238170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23D-41E7-9FDF-160E6238170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423D-41E7-9FDF-160E62381700}"/>
              </c:ext>
            </c:extLst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423D-41E7-9FDF-160E62381700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('RESUM 2024'!$A$3,'RESUM 2024'!$A$13,'RESUM 2024'!$A$23,'RESUM 2024'!$A$33,'RESUM 2024'!$A$43)</c:f>
              <c:strCache>
                <c:ptCount val="5"/>
                <c:pt idx="0">
                  <c:v>Paper/Cartró</c:v>
                </c:pt>
                <c:pt idx="1">
                  <c:v>Envasos</c:v>
                </c:pt>
                <c:pt idx="2">
                  <c:v>Vidre</c:v>
                </c:pt>
                <c:pt idx="3">
                  <c:v>FORM</c:v>
                </c:pt>
                <c:pt idx="4">
                  <c:v>RMO</c:v>
                </c:pt>
              </c:strCache>
            </c:strRef>
          </c:cat>
          <c:val>
            <c:numRef>
              <c:f>('RESUM 2024'!$N$7,'RESUM 2024'!$N$17,'RESUM 2024'!$N$27,'RESUM 2024'!$N$37,'RESUM 2024'!$N$47)</c:f>
              <c:numCache>
                <c:formatCode>#,##0</c:formatCode>
                <c:ptCount val="5"/>
                <c:pt idx="0">
                  <c:v>8372094.2899999982</c:v>
                </c:pt>
                <c:pt idx="1">
                  <c:v>7402776.0099999998</c:v>
                </c:pt>
                <c:pt idx="2">
                  <c:v>6653404.8399999999</c:v>
                </c:pt>
                <c:pt idx="3">
                  <c:v>6073854.0300000003</c:v>
                </c:pt>
                <c:pt idx="4">
                  <c:v>13694820.1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D-726B-420B-BD59-997E66D22885}"/>
            </c:ext>
          </c:extLst>
        </c:ser>
        <c:ser>
          <c:idx val="36"/>
          <c:order val="4"/>
          <c:tx>
            <c:strRef>
              <c:f>'RESUM 2024'!$A$8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23D-41E7-9FDF-160E62381700}"/>
              </c:ext>
            </c:extLst>
          </c:dPt>
          <c:dPt>
            <c:idx val="1"/>
            <c:invertIfNegative val="0"/>
            <c:bubble3D val="0"/>
            <c:spPr>
              <a:solidFill>
                <a:srgbClr val="FF99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423D-41E7-9FDF-160E6238170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423D-41E7-9FDF-160E62381700}"/>
              </c:ext>
            </c:extLst>
          </c:dPt>
          <c:dPt>
            <c:idx val="3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423D-41E7-9FDF-160E62381700}"/>
              </c:ext>
            </c:extLst>
          </c:dPt>
          <c:dPt>
            <c:idx val="4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423D-41E7-9FDF-160E62381700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('RESUM 2024'!$A$3,'RESUM 2024'!$A$13,'RESUM 2024'!$A$23,'RESUM 2024'!$A$33,'RESUM 2024'!$A$43)</c:f>
              <c:strCache>
                <c:ptCount val="5"/>
                <c:pt idx="0">
                  <c:v>Paper/Cartró</c:v>
                </c:pt>
                <c:pt idx="1">
                  <c:v>Envasos</c:v>
                </c:pt>
                <c:pt idx="2">
                  <c:v>Vidre</c:v>
                </c:pt>
                <c:pt idx="3">
                  <c:v>FORM</c:v>
                </c:pt>
                <c:pt idx="4">
                  <c:v>RMO</c:v>
                </c:pt>
              </c:strCache>
            </c:strRef>
          </c:cat>
          <c:val>
            <c:numRef>
              <c:f>('RESUM 2024'!$N$8,'RESUM 2024'!$N$18,'RESUM 2024'!$N$28,'RESUM 2024'!$N$38,'RESUM 2024'!$N$48)</c:f>
              <c:numCache>
                <c:formatCode>#,##0</c:formatCode>
                <c:ptCount val="5"/>
                <c:pt idx="0">
                  <c:v>8090302.4499999993</c:v>
                </c:pt>
                <c:pt idx="1">
                  <c:v>7561088.5255253883</c:v>
                </c:pt>
                <c:pt idx="2">
                  <c:v>6597864.3999999994</c:v>
                </c:pt>
                <c:pt idx="3">
                  <c:v>5947509.9800000004</c:v>
                </c:pt>
                <c:pt idx="4">
                  <c:v>14469238.01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6-726B-420B-BD59-997E66D22885}"/>
            </c:ext>
          </c:extLst>
        </c:ser>
        <c:ser>
          <c:idx val="0"/>
          <c:order val="5"/>
          <c:tx>
            <c:strRef>
              <c:f>'RESUM 2024'!$A$9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CC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23D-41E7-9FDF-160E62381700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423D-41E7-9FDF-160E62381700}"/>
              </c:ext>
            </c:extLst>
          </c:dPt>
          <c:dPt>
            <c:idx val="3"/>
            <c:invertIfNegative val="0"/>
            <c:bubble3D val="0"/>
            <c:spPr>
              <a:solidFill>
                <a:srgbClr val="99663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423D-41E7-9FDF-160E62381700}"/>
              </c:ext>
            </c:extLst>
          </c:dPt>
          <c:dPt>
            <c:idx val="4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423D-41E7-9FDF-160E62381700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('RESUM 2024'!$A$3,'RESUM 2024'!$A$13,'RESUM 2024'!$A$23,'RESUM 2024'!$A$33,'RESUM 2024'!$A$43)</c:f>
              <c:strCache>
                <c:ptCount val="5"/>
                <c:pt idx="0">
                  <c:v>Paper/Cartró</c:v>
                </c:pt>
                <c:pt idx="1">
                  <c:v>Envasos</c:v>
                </c:pt>
                <c:pt idx="2">
                  <c:v>Vidre</c:v>
                </c:pt>
                <c:pt idx="3">
                  <c:v>FORM</c:v>
                </c:pt>
                <c:pt idx="4">
                  <c:v>RMO</c:v>
                </c:pt>
              </c:strCache>
            </c:strRef>
          </c:cat>
          <c:val>
            <c:numRef>
              <c:f>('RESUM 2024'!$N$9,'RESUM 2024'!$N$19,'RESUM 2024'!$N$29,'RESUM 2024'!$N$39,'RESUM 2024'!$N$49)</c:f>
              <c:numCache>
                <c:formatCode>#,##0</c:formatCode>
                <c:ptCount val="5"/>
                <c:pt idx="0">
                  <c:v>7739103.2193523832</c:v>
                </c:pt>
                <c:pt idx="1">
                  <c:v>7655482.2340692831</c:v>
                </c:pt>
                <c:pt idx="2">
                  <c:v>6437843.5985748544</c:v>
                </c:pt>
                <c:pt idx="3">
                  <c:v>6982359.0099983001</c:v>
                </c:pt>
                <c:pt idx="4">
                  <c:v>17530549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F-726B-420B-BD59-997E66D22885}"/>
            </c:ext>
          </c:extLst>
        </c:ser>
        <c:ser>
          <c:idx val="3"/>
          <c:order val="6"/>
          <c:tx>
            <c:v>2023</c:v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CC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423D-41E7-9FDF-160E62381700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423D-41E7-9FDF-160E62381700}"/>
              </c:ext>
            </c:extLst>
          </c:dPt>
          <c:dPt>
            <c:idx val="3"/>
            <c:invertIfNegative val="0"/>
            <c:bubble3D val="0"/>
            <c:spPr>
              <a:solidFill>
                <a:srgbClr val="CC99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423D-41E7-9FDF-160E62381700}"/>
              </c:ext>
            </c:extLst>
          </c:dPt>
          <c:dPt>
            <c:idx val="4"/>
            <c:invertIfNegative val="0"/>
            <c:bubble3D val="0"/>
            <c:spPr>
              <a:solidFill>
                <a:srgbClr val="6666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423D-41E7-9FDF-160E62381700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('RESUM 2024'!$A$3,'RESUM 2024'!$A$13,'RESUM 2024'!$A$23,'RESUM 2024'!$A$33,'RESUM 2024'!$A$43)</c:f>
              <c:strCache>
                <c:ptCount val="5"/>
                <c:pt idx="0">
                  <c:v>Paper/Cartró</c:v>
                </c:pt>
                <c:pt idx="1">
                  <c:v>Envasos</c:v>
                </c:pt>
                <c:pt idx="2">
                  <c:v>Vidre</c:v>
                </c:pt>
                <c:pt idx="3">
                  <c:v>FORM</c:v>
                </c:pt>
                <c:pt idx="4">
                  <c:v>RMO</c:v>
                </c:pt>
              </c:strCache>
            </c:strRef>
          </c:cat>
          <c:val>
            <c:numRef>
              <c:f>('RESUM 2024'!$N$10,'RESUM 2024'!$N$20,'RESUM 2024'!$N$30,'RESUM 2024'!$N$40,'RESUM 2024'!$N$50)</c:f>
              <c:numCache>
                <c:formatCode>#,##0</c:formatCode>
                <c:ptCount val="5"/>
                <c:pt idx="0">
                  <c:v>8150056.6269223504</c:v>
                </c:pt>
                <c:pt idx="1">
                  <c:v>7935282.07081105</c:v>
                </c:pt>
                <c:pt idx="2">
                  <c:v>6323008.918654019</c:v>
                </c:pt>
                <c:pt idx="3">
                  <c:v>7537759.9900000002</c:v>
                </c:pt>
                <c:pt idx="4">
                  <c:v>14309430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3D-41E7-9FDF-160E62381700}"/>
            </c:ext>
          </c:extLst>
        </c:ser>
        <c:ser>
          <c:idx val="2"/>
          <c:order val="7"/>
          <c:tx>
            <c:strRef>
              <c:f>'RESUM 2024'!$A$11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CCCC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23D-41E7-9FDF-160E62381700}"/>
              </c:ext>
            </c:extLst>
          </c:dPt>
          <c:dPt>
            <c:idx val="2"/>
            <c:invertIfNegative val="0"/>
            <c:bubble3D val="0"/>
            <c:spPr>
              <a:solidFill>
                <a:srgbClr val="4EF23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423D-41E7-9FDF-160E62381700}"/>
              </c:ext>
            </c:extLst>
          </c:dPt>
          <c:dPt>
            <c:idx val="3"/>
            <c:invertIfNegative val="0"/>
            <c:bubble3D val="0"/>
            <c:spPr>
              <a:solidFill>
                <a:srgbClr val="FF99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423D-41E7-9FDF-160E62381700}"/>
              </c:ext>
            </c:extLst>
          </c:dPt>
          <c:dPt>
            <c:idx val="4"/>
            <c:invertIfNegative val="0"/>
            <c:bubble3D val="0"/>
            <c:spPr>
              <a:solidFill>
                <a:srgbClr val="A1A0A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423D-41E7-9FDF-160E62381700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('RESUM 2024'!$A$3,'RESUM 2024'!$A$13,'RESUM 2024'!$A$23,'RESUM 2024'!$A$33,'RESUM 2024'!$A$43)</c:f>
              <c:strCache>
                <c:ptCount val="5"/>
                <c:pt idx="0">
                  <c:v>Paper/Cartró</c:v>
                </c:pt>
                <c:pt idx="1">
                  <c:v>Envasos</c:v>
                </c:pt>
                <c:pt idx="2">
                  <c:v>Vidre</c:v>
                </c:pt>
                <c:pt idx="3">
                  <c:v>FORM</c:v>
                </c:pt>
                <c:pt idx="4">
                  <c:v>RMO</c:v>
                </c:pt>
              </c:strCache>
            </c:strRef>
          </c:cat>
          <c:val>
            <c:numRef>
              <c:f>('RESUM 2024'!$N$11,'RESUM 2024'!$N$20,'RESUM 2024'!$N$31,'RESUM 2024'!$N$41,'RESUM 2024'!$N$51)</c:f>
              <c:numCache>
                <c:formatCode>#,##0</c:formatCode>
                <c:ptCount val="5"/>
                <c:pt idx="0">
                  <c:v>2055540</c:v>
                </c:pt>
                <c:pt idx="1">
                  <c:v>7935282.07081105</c:v>
                </c:pt>
                <c:pt idx="2">
                  <c:v>1673056.6213055025</c:v>
                </c:pt>
                <c:pt idx="3">
                  <c:v>1819680</c:v>
                </c:pt>
                <c:pt idx="4">
                  <c:v>3435290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0-726B-420B-BD59-997E66D228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08129167"/>
        <c:axId val="2008130831"/>
      </c:barChart>
      <c:catAx>
        <c:axId val="20081291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08130831"/>
        <c:crosses val="autoZero"/>
        <c:auto val="1"/>
        <c:lblAlgn val="ctr"/>
        <c:lblOffset val="100"/>
        <c:noMultiLvlLbl val="0"/>
      </c:catAx>
      <c:valAx>
        <c:axId val="2008130831"/>
        <c:scaling>
          <c:orientation val="minMax"/>
          <c:max val="18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08129167"/>
        <c:crosses val="autoZero"/>
        <c:crossBetween val="between"/>
        <c:majorUnit val="100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Envasos 2023-2024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ENVASOS!$B$45</c:f>
              <c:strCache>
                <c:ptCount val="1"/>
                <c:pt idx="0">
                  <c:v>TOTAL MENSUAL 2023</c:v>
                </c:pt>
              </c:strCache>
            </c:strRef>
          </c:tx>
          <c:spPr>
            <a:solidFill>
              <a:srgbClr val="BC8F00"/>
            </a:solidFill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ENVASOS!$C$3:$N$3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ENVASOS!$C$45:$N$45</c:f>
              <c:numCache>
                <c:formatCode>#,##0</c:formatCode>
                <c:ptCount val="12"/>
                <c:pt idx="0">
                  <c:v>655274.2028966645</c:v>
                </c:pt>
                <c:pt idx="1">
                  <c:v>598675.05511174211</c:v>
                </c:pt>
                <c:pt idx="2">
                  <c:v>663175.20431782969</c:v>
                </c:pt>
                <c:pt idx="3">
                  <c:v>608995.53349061077</c:v>
                </c:pt>
                <c:pt idx="4">
                  <c:v>720140.57160602219</c:v>
                </c:pt>
                <c:pt idx="5">
                  <c:v>710283.1237668728</c:v>
                </c:pt>
                <c:pt idx="6">
                  <c:v>696998.27197289979</c:v>
                </c:pt>
                <c:pt idx="7">
                  <c:v>640008.42388635746</c:v>
                </c:pt>
                <c:pt idx="8">
                  <c:v>664004.96695281565</c:v>
                </c:pt>
                <c:pt idx="9">
                  <c:v>682548.39686285856</c:v>
                </c:pt>
                <c:pt idx="10">
                  <c:v>635076.12994637538</c:v>
                </c:pt>
                <c:pt idx="11">
                  <c:v>660102.19000000006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89-4D9A-915B-1E765321DBD2}"/>
            </c:ext>
          </c:extLst>
        </c:ser>
        <c:ser>
          <c:idx val="41"/>
          <c:order val="1"/>
          <c:tx>
            <c:strRef>
              <c:f>ENVASOS!$B$44</c:f>
              <c:strCache>
                <c:ptCount val="1"/>
                <c:pt idx="0">
                  <c:v>TOTAL MENSUAL 2024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ENVASOS!$C$3:$N$3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ENVASOS!$C$44:$N$44</c:f>
              <c:numCache>
                <c:formatCode>#,##0</c:formatCode>
                <c:ptCount val="12"/>
                <c:pt idx="0">
                  <c:v>685106</c:v>
                </c:pt>
                <c:pt idx="1">
                  <c:v>621314.52353358699</c:v>
                </c:pt>
                <c:pt idx="2">
                  <c:v>698245.02209960052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589-4D9A-915B-1E765321D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84266368"/>
        <c:axId val="84268160"/>
      </c:barChart>
      <c:catAx>
        <c:axId val="8426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4268160"/>
        <c:crosses val="autoZero"/>
        <c:auto val="1"/>
        <c:lblAlgn val="ctr"/>
        <c:lblOffset val="100"/>
        <c:noMultiLvlLbl val="0"/>
      </c:catAx>
      <c:valAx>
        <c:axId val="84268160"/>
        <c:scaling>
          <c:orientation val="minMax"/>
          <c:min val="3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426636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Envasos 2023-2024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ENVASOS!$B$45</c:f>
              <c:strCache>
                <c:ptCount val="1"/>
                <c:pt idx="0">
                  <c:v>TOTAL MENSUAL 2023</c:v>
                </c:pt>
              </c:strCache>
            </c:strRef>
          </c:tx>
          <c:spPr>
            <a:ln>
              <a:solidFill>
                <a:srgbClr val="E39F17"/>
              </a:solidFill>
            </a:ln>
          </c:spPr>
          <c:marker>
            <c:spPr>
              <a:solidFill>
                <a:srgbClr val="FFC0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ENVASOS!$C$3:$N$3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ENVASOS!$C$45:$N$45</c:f>
              <c:numCache>
                <c:formatCode>#,##0</c:formatCode>
                <c:ptCount val="12"/>
                <c:pt idx="0">
                  <c:v>655274.2028966645</c:v>
                </c:pt>
                <c:pt idx="1">
                  <c:v>598675.05511174211</c:v>
                </c:pt>
                <c:pt idx="2">
                  <c:v>663175.20431782969</c:v>
                </c:pt>
                <c:pt idx="3">
                  <c:v>608995.53349061077</c:v>
                </c:pt>
                <c:pt idx="4">
                  <c:v>720140.57160602219</c:v>
                </c:pt>
                <c:pt idx="5">
                  <c:v>710283.1237668728</c:v>
                </c:pt>
                <c:pt idx="6">
                  <c:v>696998.27197289979</c:v>
                </c:pt>
                <c:pt idx="7">
                  <c:v>640008.42388635746</c:v>
                </c:pt>
                <c:pt idx="8">
                  <c:v>664004.96695281565</c:v>
                </c:pt>
                <c:pt idx="9">
                  <c:v>682548.39686285856</c:v>
                </c:pt>
                <c:pt idx="10">
                  <c:v>635076.12994637538</c:v>
                </c:pt>
                <c:pt idx="11">
                  <c:v>660102.19000000006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6A-4249-84E3-247D4BFA32F0}"/>
            </c:ext>
          </c:extLst>
        </c:ser>
        <c:ser>
          <c:idx val="41"/>
          <c:order val="1"/>
          <c:tx>
            <c:strRef>
              <c:f>ENVASOS!$B$44</c:f>
              <c:strCache>
                <c:ptCount val="1"/>
                <c:pt idx="0">
                  <c:v>TOTAL MENSUAL 2024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ENVASOS!$C$3:$N$3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ENVASOS!$C$44:$N$44</c:f>
              <c:numCache>
                <c:formatCode>#,##0</c:formatCode>
                <c:ptCount val="12"/>
                <c:pt idx="0">
                  <c:v>685106</c:v>
                </c:pt>
                <c:pt idx="1">
                  <c:v>621314.52353358699</c:v>
                </c:pt>
                <c:pt idx="2">
                  <c:v>698245.02209960052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16A-4249-84E3-247D4BFA3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10048"/>
        <c:axId val="84211584"/>
      </c:lineChart>
      <c:catAx>
        <c:axId val="8421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4211584"/>
        <c:crosses val="autoZero"/>
        <c:auto val="1"/>
        <c:lblAlgn val="ctr"/>
        <c:lblOffset val="100"/>
        <c:noMultiLvlLbl val="0"/>
      </c:catAx>
      <c:valAx>
        <c:axId val="84211584"/>
        <c:scaling>
          <c:orientation val="minMax"/>
          <c:min val="3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421004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Vidre 2023-2024</a:t>
            </a:r>
            <a:r>
              <a:rPr lang="ca-ES" sz="1400" b="1" i="0" u="none" strike="noStrike" baseline="0"/>
              <a:t> </a:t>
            </a:r>
            <a:endParaRPr lang="es-ES" sz="1400"/>
          </a:p>
        </c:rich>
      </c:tx>
      <c:layout>
        <c:manualLayout>
          <c:xMode val="edge"/>
          <c:yMode val="edge"/>
          <c:x val="0.44579961695807324"/>
          <c:y val="2.380165537077169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VIDRE!$B$46</c:f>
              <c:strCache>
                <c:ptCount val="1"/>
                <c:pt idx="0">
                  <c:v>TOTAL MENSUAL 2023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VIDRE!$C$4:$N$4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VIDRE!$C$46:$N$46</c:f>
              <c:numCache>
                <c:formatCode>#,##0</c:formatCode>
                <c:ptCount val="12"/>
                <c:pt idx="0">
                  <c:v>660164.27456249716</c:v>
                </c:pt>
                <c:pt idx="1">
                  <c:v>468502.39923671843</c:v>
                </c:pt>
                <c:pt idx="2">
                  <c:v>539710.42572420649</c:v>
                </c:pt>
                <c:pt idx="3">
                  <c:v>456908.05</c:v>
                </c:pt>
                <c:pt idx="4">
                  <c:v>550602.02615436714</c:v>
                </c:pt>
                <c:pt idx="5">
                  <c:v>529734.22216054169</c:v>
                </c:pt>
                <c:pt idx="6">
                  <c:v>574443.75942193076</c:v>
                </c:pt>
                <c:pt idx="7">
                  <c:v>537486.32345842698</c:v>
                </c:pt>
                <c:pt idx="8">
                  <c:v>537319.41255659738</c:v>
                </c:pt>
                <c:pt idx="9">
                  <c:v>498667.93012048106</c:v>
                </c:pt>
                <c:pt idx="10">
                  <c:v>488363.64979871042</c:v>
                </c:pt>
                <c:pt idx="11">
                  <c:v>481106.44545954227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24-4EFC-8C2D-37E83157B4B7}"/>
            </c:ext>
          </c:extLst>
        </c:ser>
        <c:ser>
          <c:idx val="41"/>
          <c:order val="1"/>
          <c:tx>
            <c:strRef>
              <c:f>VIDRE!$B$45</c:f>
              <c:strCache>
                <c:ptCount val="1"/>
                <c:pt idx="0">
                  <c:v>TOTAL MENSUAL 2024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VIDRE!$C$4:$N$4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VIDRE!$C$45:$N$45</c:f>
              <c:numCache>
                <c:formatCode>#,##0</c:formatCode>
                <c:ptCount val="12"/>
                <c:pt idx="0">
                  <c:v>685699</c:v>
                </c:pt>
                <c:pt idx="1">
                  <c:v>503528.74415745976</c:v>
                </c:pt>
                <c:pt idx="2">
                  <c:v>483828.87714804255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C24-4EFC-8C2D-37E83157B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84912768"/>
        <c:axId val="84935040"/>
      </c:barChart>
      <c:catAx>
        <c:axId val="8491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4935040"/>
        <c:crosses val="autoZero"/>
        <c:auto val="1"/>
        <c:lblAlgn val="ctr"/>
        <c:lblOffset val="100"/>
        <c:noMultiLvlLbl val="0"/>
      </c:catAx>
      <c:valAx>
        <c:axId val="84935040"/>
        <c:scaling>
          <c:orientation val="minMax"/>
          <c:min val="2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491276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Vidre 2023-2024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VIDRE!$B$46</c:f>
              <c:strCache>
                <c:ptCount val="1"/>
                <c:pt idx="0">
                  <c:v>TOTAL MENSUAL 2023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3">
                  <a:lumMod val="60000"/>
                  <a:lumOff val="40000"/>
                </a:schemeClr>
              </a:solidFill>
            </c:spPr>
          </c:marker>
          <c:dLbls>
            <c:dLbl>
              <c:idx val="2"/>
              <c:layout>
                <c:manualLayout>
                  <c:x val="-3.6433339989061453E-2"/>
                  <c:y val="-2.71287328022051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0C-48CF-B8B9-55B0986912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VIDRE!$C$4:$N$4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VIDRE!$C$46:$N$46</c:f>
              <c:numCache>
                <c:formatCode>#,##0</c:formatCode>
                <c:ptCount val="12"/>
                <c:pt idx="0">
                  <c:v>660164.27456249716</c:v>
                </c:pt>
                <c:pt idx="1">
                  <c:v>468502.39923671843</c:v>
                </c:pt>
                <c:pt idx="2">
                  <c:v>539710.42572420649</c:v>
                </c:pt>
                <c:pt idx="3">
                  <c:v>456908.05</c:v>
                </c:pt>
                <c:pt idx="4">
                  <c:v>550602.02615436714</c:v>
                </c:pt>
                <c:pt idx="5">
                  <c:v>529734.22216054169</c:v>
                </c:pt>
                <c:pt idx="6">
                  <c:v>574443.75942193076</c:v>
                </c:pt>
                <c:pt idx="7">
                  <c:v>537486.32345842698</c:v>
                </c:pt>
                <c:pt idx="8">
                  <c:v>537319.41255659738</c:v>
                </c:pt>
                <c:pt idx="9">
                  <c:v>498667.93012048106</c:v>
                </c:pt>
                <c:pt idx="10">
                  <c:v>488363.64979871042</c:v>
                </c:pt>
                <c:pt idx="11">
                  <c:v>481106.44545954227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00C-48CF-B8B9-55B09869127B}"/>
            </c:ext>
          </c:extLst>
        </c:ser>
        <c:ser>
          <c:idx val="41"/>
          <c:order val="1"/>
          <c:tx>
            <c:strRef>
              <c:f>VIDRE!$B$45</c:f>
              <c:strCache>
                <c:ptCount val="1"/>
                <c:pt idx="0">
                  <c:v>TOTAL MENSUAL 2024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</c:spPr>
          </c:marker>
          <c:dLbls>
            <c:dLbl>
              <c:idx val="1"/>
              <c:layout>
                <c:manualLayout>
                  <c:x val="-1.7690230838014045E-2"/>
                  <c:y val="-5.5467137404284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0C-48CF-B8B9-55B09869127B}"/>
                </c:ext>
              </c:extLst>
            </c:dLbl>
            <c:dLbl>
              <c:idx val="2"/>
              <c:layout>
                <c:manualLayout>
                  <c:x val="-4.084348331871971E-2"/>
                  <c:y val="4.28612795082029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0C-48CF-B8B9-55B09869127B}"/>
                </c:ext>
              </c:extLst>
            </c:dLbl>
            <c:dLbl>
              <c:idx val="3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66C-4FB1-A442-A283D7C5CA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VIDRE!$C$4:$N$4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VIDRE!$C$45:$N$45</c:f>
              <c:numCache>
                <c:formatCode>#,##0</c:formatCode>
                <c:ptCount val="12"/>
                <c:pt idx="0">
                  <c:v>685699</c:v>
                </c:pt>
                <c:pt idx="1">
                  <c:v>503528.74415745976</c:v>
                </c:pt>
                <c:pt idx="2">
                  <c:v>483828.87714804255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00C-48CF-B8B9-55B098691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96480"/>
        <c:axId val="84998016"/>
      </c:lineChart>
      <c:catAx>
        <c:axId val="8499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4998016"/>
        <c:crosses val="autoZero"/>
        <c:auto val="1"/>
        <c:lblAlgn val="ctr"/>
        <c:lblOffset val="100"/>
        <c:noMultiLvlLbl val="0"/>
      </c:catAx>
      <c:valAx>
        <c:axId val="84998016"/>
        <c:scaling>
          <c:orientation val="minMax"/>
          <c:min val="3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499648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FORM  2023-2024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FORM!$B$45</c:f>
              <c:strCache>
                <c:ptCount val="1"/>
                <c:pt idx="0">
                  <c:v>TOTAL MENSUAL 2023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FORM!$C$3:$N$3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FORM!$C$45:$N$45</c:f>
              <c:numCache>
                <c:formatCode>#,##0</c:formatCode>
                <c:ptCount val="12"/>
                <c:pt idx="0">
                  <c:v>615080</c:v>
                </c:pt>
                <c:pt idx="1">
                  <c:v>545720</c:v>
                </c:pt>
                <c:pt idx="2">
                  <c:v>640960</c:v>
                </c:pt>
                <c:pt idx="3">
                  <c:v>592460</c:v>
                </c:pt>
                <c:pt idx="4">
                  <c:v>691820</c:v>
                </c:pt>
                <c:pt idx="5">
                  <c:v>701700.00000000012</c:v>
                </c:pt>
                <c:pt idx="6">
                  <c:v>679940</c:v>
                </c:pt>
                <c:pt idx="7">
                  <c:v>597460</c:v>
                </c:pt>
                <c:pt idx="8">
                  <c:v>643780</c:v>
                </c:pt>
                <c:pt idx="9">
                  <c:v>627800</c:v>
                </c:pt>
                <c:pt idx="10">
                  <c:v>599000</c:v>
                </c:pt>
                <c:pt idx="11">
                  <c:v>602039.99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10C-4DDD-BD33-06A8ECC3BDFE}"/>
            </c:ext>
          </c:extLst>
        </c:ser>
        <c:ser>
          <c:idx val="41"/>
          <c:order val="1"/>
          <c:tx>
            <c:strRef>
              <c:f>FORM!$B$44</c:f>
              <c:strCache>
                <c:ptCount val="1"/>
                <c:pt idx="0">
                  <c:v>TOTAL MENSUAL 2024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FORM!$C$3:$N$3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FORM!$C$44:$N$44</c:f>
              <c:numCache>
                <c:formatCode>#,##0</c:formatCode>
                <c:ptCount val="12"/>
                <c:pt idx="0">
                  <c:v>619620</c:v>
                </c:pt>
                <c:pt idx="1">
                  <c:v>572500</c:v>
                </c:pt>
                <c:pt idx="2">
                  <c:v>627560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10C-4DDD-BD33-06A8ECC3B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00010240"/>
        <c:axId val="100024320"/>
      </c:barChart>
      <c:catAx>
        <c:axId val="10001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00024320"/>
        <c:crosses val="autoZero"/>
        <c:auto val="1"/>
        <c:lblAlgn val="ctr"/>
        <c:lblOffset val="100"/>
        <c:noMultiLvlLbl val="0"/>
      </c:catAx>
      <c:valAx>
        <c:axId val="100024320"/>
        <c:scaling>
          <c:orientation val="minMax"/>
          <c:min val="2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0001024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FORM 2023-2024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FORM!$B$45</c:f>
              <c:strCache>
                <c:ptCount val="1"/>
                <c:pt idx="0">
                  <c:v>TOTAL MENSUAL 2023</c:v>
                </c:pt>
              </c:strCache>
            </c:strRef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6">
                  <a:lumMod val="60000"/>
                  <a:lumOff val="40000"/>
                </a:schemeClr>
              </a:solidFill>
            </c:spPr>
          </c:marker>
          <c:dLbls>
            <c:dLbl>
              <c:idx val="2"/>
              <c:layout>
                <c:manualLayout>
                  <c:x val="-2.9581127235311946E-2"/>
                  <c:y val="-3.49126164997474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A8-4A22-8BCC-B5A6C782ED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FORM!$C$3:$N$3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FORM!$C$45:$N$45</c:f>
              <c:numCache>
                <c:formatCode>#,##0</c:formatCode>
                <c:ptCount val="12"/>
                <c:pt idx="0">
                  <c:v>615080</c:v>
                </c:pt>
                <c:pt idx="1">
                  <c:v>545720</c:v>
                </c:pt>
                <c:pt idx="2">
                  <c:v>640960</c:v>
                </c:pt>
                <c:pt idx="3">
                  <c:v>592460</c:v>
                </c:pt>
                <c:pt idx="4">
                  <c:v>691820</c:v>
                </c:pt>
                <c:pt idx="5">
                  <c:v>701700.00000000012</c:v>
                </c:pt>
                <c:pt idx="6">
                  <c:v>679940</c:v>
                </c:pt>
                <c:pt idx="7">
                  <c:v>597460</c:v>
                </c:pt>
                <c:pt idx="8">
                  <c:v>643780</c:v>
                </c:pt>
                <c:pt idx="9">
                  <c:v>627800</c:v>
                </c:pt>
                <c:pt idx="10">
                  <c:v>599000</c:v>
                </c:pt>
                <c:pt idx="11">
                  <c:v>602039.99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5BB-4086-84FD-33181D7B1DB4}"/>
            </c:ext>
          </c:extLst>
        </c:ser>
        <c:ser>
          <c:idx val="41"/>
          <c:order val="1"/>
          <c:tx>
            <c:strRef>
              <c:f>FORM!$B$44</c:f>
              <c:strCache>
                <c:ptCount val="1"/>
                <c:pt idx="0">
                  <c:v>TOTAL MENSUAL 2024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pPr>
              <a:solidFill>
                <a:schemeClr val="accent6">
                  <a:lumMod val="50000"/>
                </a:schemeClr>
              </a:solidFill>
            </c:spPr>
          </c:marker>
          <c:dLbls>
            <c:dLbl>
              <c:idx val="2"/>
              <c:layout>
                <c:manualLayout>
                  <c:x val="-3.9425082035109763E-2"/>
                  <c:y val="6.2379754031628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A8-4A22-8BCC-B5A6C782ED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FORM!$C$3:$N$3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FORM!$C$44:$N$44</c:f>
              <c:numCache>
                <c:formatCode>#,##0</c:formatCode>
                <c:ptCount val="12"/>
                <c:pt idx="0">
                  <c:v>619620</c:v>
                </c:pt>
                <c:pt idx="1">
                  <c:v>572500</c:v>
                </c:pt>
                <c:pt idx="2">
                  <c:v>627560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75BB-4086-84FD-33181D7B1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59936"/>
        <c:axId val="99961472"/>
      </c:lineChart>
      <c:catAx>
        <c:axId val="9995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9961472"/>
        <c:crosses val="autoZero"/>
        <c:auto val="1"/>
        <c:lblAlgn val="ctr"/>
        <c:lblOffset val="100"/>
        <c:noMultiLvlLbl val="0"/>
      </c:catAx>
      <c:valAx>
        <c:axId val="99961472"/>
        <c:scaling>
          <c:orientation val="minMax"/>
          <c:min val="25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995993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RMO  2023-2024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RMO!$B$45</c:f>
              <c:strCache>
                <c:ptCount val="1"/>
                <c:pt idx="0">
                  <c:v>TOTAL MENSUAL 2023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RMO!$C$3:$N$3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RMO!$C$45:$N$45</c:f>
              <c:numCache>
                <c:formatCode>#,##0</c:formatCode>
                <c:ptCount val="12"/>
                <c:pt idx="0">
                  <c:v>1177580</c:v>
                </c:pt>
                <c:pt idx="1">
                  <c:v>1072600</c:v>
                </c:pt>
                <c:pt idx="2">
                  <c:v>1227020</c:v>
                </c:pt>
                <c:pt idx="3">
                  <c:v>1148640</c:v>
                </c:pt>
                <c:pt idx="4">
                  <c:v>1283280</c:v>
                </c:pt>
                <c:pt idx="5">
                  <c:v>1265250</c:v>
                </c:pt>
                <c:pt idx="6">
                  <c:v>1291600</c:v>
                </c:pt>
                <c:pt idx="7">
                  <c:v>1188620</c:v>
                </c:pt>
                <c:pt idx="8">
                  <c:v>1185320</c:v>
                </c:pt>
                <c:pt idx="9">
                  <c:v>1189380</c:v>
                </c:pt>
                <c:pt idx="10">
                  <c:v>1139720</c:v>
                </c:pt>
                <c:pt idx="11">
                  <c:v>1140420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C0A-4C17-BFA0-FB452F56868E}"/>
            </c:ext>
          </c:extLst>
        </c:ser>
        <c:ser>
          <c:idx val="41"/>
          <c:order val="1"/>
          <c:tx>
            <c:strRef>
              <c:f>RMO!$B$44</c:f>
              <c:strCache>
                <c:ptCount val="1"/>
                <c:pt idx="0">
                  <c:v>TOTAL MENSUAL 2024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RMO!$C$3:$N$3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RMO!$C$44:$N$44</c:f>
              <c:numCache>
                <c:formatCode>#,##0</c:formatCode>
                <c:ptCount val="12"/>
                <c:pt idx="0">
                  <c:v>1191010</c:v>
                </c:pt>
                <c:pt idx="1">
                  <c:v>1077640</c:v>
                </c:pt>
                <c:pt idx="2">
                  <c:v>1166640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C0A-4C17-BFA0-FB452F568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95313920"/>
        <c:axId val="95315456"/>
      </c:barChart>
      <c:catAx>
        <c:axId val="9531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5315456"/>
        <c:crosses val="autoZero"/>
        <c:auto val="1"/>
        <c:lblAlgn val="ctr"/>
        <c:lblOffset val="100"/>
        <c:noMultiLvlLbl val="0"/>
      </c:catAx>
      <c:valAx>
        <c:axId val="95315456"/>
        <c:scaling>
          <c:orientation val="minMax"/>
          <c:min val="8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531392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4803149606301877" l="0.7086614173228547" r="0.7086614173228547" t="0.74803149606301877" header="0.31496062992127516" footer="0.31496062992127516"/>
    <c:pageSetup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RMO  2023-2024</a:t>
            </a:r>
          </a:p>
        </c:rich>
      </c:tx>
      <c:layout>
        <c:manualLayout>
          <c:xMode val="edge"/>
          <c:yMode val="edge"/>
          <c:x val="0.44307909172467841"/>
          <c:y val="2.5862068965517241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RMO!$B$45</c:f>
              <c:strCache>
                <c:ptCount val="1"/>
                <c:pt idx="0">
                  <c:v>TOTAL MENSUAL 2023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pPr>
              <a:solidFill>
                <a:schemeClr val="bg1">
                  <a:lumMod val="50000"/>
                </a:schemeClr>
              </a:solidFill>
            </c:spPr>
          </c:marker>
          <c:dLbls>
            <c:dLbl>
              <c:idx val="2"/>
              <c:layout>
                <c:manualLayout>
                  <c:x val="-3.1755575608235394E-2"/>
                  <c:y val="-4.1239501312335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DF-4A1D-B2D1-A21DFB4F4C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RMO!$C$3:$N$3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RMO!$C$45:$N$45</c:f>
              <c:numCache>
                <c:formatCode>#,##0</c:formatCode>
                <c:ptCount val="12"/>
                <c:pt idx="0">
                  <c:v>1177580</c:v>
                </c:pt>
                <c:pt idx="1">
                  <c:v>1072600</c:v>
                </c:pt>
                <c:pt idx="2">
                  <c:v>1227020</c:v>
                </c:pt>
                <c:pt idx="3">
                  <c:v>1148640</c:v>
                </c:pt>
                <c:pt idx="4">
                  <c:v>1283280</c:v>
                </c:pt>
                <c:pt idx="5">
                  <c:v>1265250</c:v>
                </c:pt>
                <c:pt idx="6">
                  <c:v>1291600</c:v>
                </c:pt>
                <c:pt idx="7">
                  <c:v>1188620</c:v>
                </c:pt>
                <c:pt idx="8">
                  <c:v>1185320</c:v>
                </c:pt>
                <c:pt idx="9">
                  <c:v>1189380</c:v>
                </c:pt>
                <c:pt idx="10">
                  <c:v>1139720</c:v>
                </c:pt>
                <c:pt idx="11">
                  <c:v>1140420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F-4A99-8E74-3705E0C3C16B}"/>
            </c:ext>
          </c:extLst>
        </c:ser>
        <c:ser>
          <c:idx val="41"/>
          <c:order val="1"/>
          <c:tx>
            <c:strRef>
              <c:f>RMO!$B$44</c:f>
              <c:strCache>
                <c:ptCount val="1"/>
                <c:pt idx="0">
                  <c:v>TOTAL MENSUAL 2024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pPr>
              <a:solidFill>
                <a:schemeClr val="bg1">
                  <a:lumMod val="75000"/>
                </a:schemeClr>
              </a:solidFill>
            </c:spPr>
          </c:marker>
          <c:dLbls>
            <c:dLbl>
              <c:idx val="2"/>
              <c:layout>
                <c:manualLayout>
                  <c:x val="-2.846086362097499E-2"/>
                  <c:y val="4.5406167979002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DF-4A1D-B2D1-A21DFB4F4CCB}"/>
                </c:ext>
              </c:extLst>
            </c:dLbl>
            <c:dLbl>
              <c:idx val="10"/>
              <c:layout>
                <c:manualLayout>
                  <c:x val="-3.0548156079543674E-2"/>
                  <c:y val="-0.1020521653543307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94-453D-B7D4-3D0589C463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RMO!$C$3:$N$3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RMO!$C$44:$N$44</c:f>
              <c:numCache>
                <c:formatCode>#,##0</c:formatCode>
                <c:ptCount val="12"/>
                <c:pt idx="0">
                  <c:v>1191010</c:v>
                </c:pt>
                <c:pt idx="1">
                  <c:v>1077640</c:v>
                </c:pt>
                <c:pt idx="2">
                  <c:v>1166640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6B7F-4A99-8E74-3705E0C3C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26592"/>
        <c:axId val="82944768"/>
      </c:lineChart>
      <c:catAx>
        <c:axId val="8292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2944768"/>
        <c:crosses val="autoZero"/>
        <c:auto val="1"/>
        <c:lblAlgn val="ctr"/>
        <c:lblOffset val="100"/>
        <c:noMultiLvlLbl val="0"/>
      </c:catAx>
      <c:valAx>
        <c:axId val="82944768"/>
        <c:scaling>
          <c:orientation val="minMax"/>
          <c:min val="8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292659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VERD  2023-2024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VERD!$B$45</c:f>
              <c:strCache>
                <c:ptCount val="1"/>
                <c:pt idx="0">
                  <c:v>TOTAL MENSUAL 2023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VERD!$C$3:$N$3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VERD!$C$45:$N$45</c:f>
              <c:numCache>
                <c:formatCode>#,##0</c:formatCode>
                <c:ptCount val="12"/>
                <c:pt idx="0">
                  <c:v>56020</c:v>
                </c:pt>
                <c:pt idx="1">
                  <c:v>49030</c:v>
                </c:pt>
                <c:pt idx="2">
                  <c:v>57430</c:v>
                </c:pt>
                <c:pt idx="3">
                  <c:v>63640</c:v>
                </c:pt>
                <c:pt idx="4">
                  <c:v>77220</c:v>
                </c:pt>
                <c:pt idx="5">
                  <c:v>76180</c:v>
                </c:pt>
                <c:pt idx="6">
                  <c:v>76360</c:v>
                </c:pt>
                <c:pt idx="7">
                  <c:v>56000</c:v>
                </c:pt>
                <c:pt idx="8">
                  <c:v>68980</c:v>
                </c:pt>
                <c:pt idx="9">
                  <c:v>66760</c:v>
                </c:pt>
                <c:pt idx="10">
                  <c:v>65400</c:v>
                </c:pt>
                <c:pt idx="11">
                  <c:v>64120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358-4B0D-9EA5-CD2971726C62}"/>
            </c:ext>
          </c:extLst>
        </c:ser>
        <c:ser>
          <c:idx val="41"/>
          <c:order val="1"/>
          <c:tx>
            <c:strRef>
              <c:f>VERD!$B$44</c:f>
              <c:strCache>
                <c:ptCount val="1"/>
                <c:pt idx="0">
                  <c:v>TOTAL MENSUAL 2024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VERD!$C$3:$N$3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VERD!$C$44:$N$44</c:f>
              <c:numCache>
                <c:formatCode>#,##0</c:formatCode>
                <c:ptCount val="12"/>
                <c:pt idx="0">
                  <c:v>62960</c:v>
                </c:pt>
                <c:pt idx="1">
                  <c:v>58760</c:v>
                </c:pt>
                <c:pt idx="2">
                  <c:v>59970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358-4B0D-9EA5-CD2971726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95313920"/>
        <c:axId val="95315456"/>
      </c:barChart>
      <c:catAx>
        <c:axId val="9531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5315456"/>
        <c:crosses val="autoZero"/>
        <c:auto val="1"/>
        <c:lblAlgn val="ctr"/>
        <c:lblOffset val="100"/>
        <c:noMultiLvlLbl val="0"/>
      </c:catAx>
      <c:valAx>
        <c:axId val="95315456"/>
        <c:scaling>
          <c:orientation val="minMax"/>
          <c:max val="10000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531392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4803149606301877" l="0.7086614173228547" r="0.7086614173228547" t="0.74803149606301877" header="0.31496062992127516" footer="0.31496062992127516"/>
    <c:pageSetup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VERD  2023-2024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VERD!$B$45</c:f>
              <c:strCache>
                <c:ptCount val="1"/>
                <c:pt idx="0">
                  <c:v>TOTAL MENSUAL 2023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VERD!$C$3:$N$3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VERD!$C$45:$N$45</c:f>
              <c:numCache>
                <c:formatCode>#,##0</c:formatCode>
                <c:ptCount val="12"/>
                <c:pt idx="0">
                  <c:v>56020</c:v>
                </c:pt>
                <c:pt idx="1">
                  <c:v>49030</c:v>
                </c:pt>
                <c:pt idx="2">
                  <c:v>57430</c:v>
                </c:pt>
                <c:pt idx="3">
                  <c:v>63640</c:v>
                </c:pt>
                <c:pt idx="4">
                  <c:v>77220</c:v>
                </c:pt>
                <c:pt idx="5">
                  <c:v>76180</c:v>
                </c:pt>
                <c:pt idx="6">
                  <c:v>76360</c:v>
                </c:pt>
                <c:pt idx="7">
                  <c:v>56000</c:v>
                </c:pt>
                <c:pt idx="8">
                  <c:v>68980</c:v>
                </c:pt>
                <c:pt idx="9">
                  <c:v>66760</c:v>
                </c:pt>
                <c:pt idx="10">
                  <c:v>65400</c:v>
                </c:pt>
                <c:pt idx="11">
                  <c:v>64120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394-4D29-91B3-A01730AC2F78}"/>
            </c:ext>
          </c:extLst>
        </c:ser>
        <c:ser>
          <c:idx val="41"/>
          <c:order val="1"/>
          <c:tx>
            <c:strRef>
              <c:f>VERD!$B$44</c:f>
              <c:strCache>
                <c:ptCount val="1"/>
                <c:pt idx="0">
                  <c:v>TOTAL MENSUAL 2024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VERD!$C$3:$N$3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VERD!$C$44:$N$44</c:f>
              <c:numCache>
                <c:formatCode>#,##0</c:formatCode>
                <c:ptCount val="12"/>
                <c:pt idx="0">
                  <c:v>62960</c:v>
                </c:pt>
                <c:pt idx="1">
                  <c:v>58760</c:v>
                </c:pt>
                <c:pt idx="2">
                  <c:v>59970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394-4D29-91B3-A01730AC2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13920"/>
        <c:axId val="95315456"/>
      </c:lineChart>
      <c:catAx>
        <c:axId val="9531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5315456"/>
        <c:crosses val="autoZero"/>
        <c:auto val="1"/>
        <c:lblAlgn val="ctr"/>
        <c:lblOffset val="100"/>
        <c:noMultiLvlLbl val="0"/>
      </c:catAx>
      <c:valAx>
        <c:axId val="95315456"/>
        <c:scaling>
          <c:orientation val="minMax"/>
          <c:max val="10000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531392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4803149606301877" l="0.7086614173228547" r="0.7086614173228547" t="0.74803149606301877" header="0.31496062992127516" footer="0.31496062992127516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600"/>
              <a:t>Paper i Cartró 2023-2024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'PAPER I CARTRÓ'!$B$46</c:f>
              <c:strCache>
                <c:ptCount val="1"/>
                <c:pt idx="0">
                  <c:v>TOTAL MENSUAL 2023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2.3408964800777889E-17"/>
                  <c:y val="-3.9735099337748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590-4927-8984-8955055C6FCE}"/>
                </c:ext>
              </c:extLst>
            </c:dLbl>
            <c:dLbl>
              <c:idx val="3"/>
              <c:layout>
                <c:manualLayout>
                  <c:x val="0"/>
                  <c:y val="-2.64900662251656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90-4927-8984-8955055C6FCE}"/>
                </c:ext>
              </c:extLst>
            </c:dLbl>
            <c:dLbl>
              <c:idx val="4"/>
              <c:layout>
                <c:manualLayout>
                  <c:x val="0"/>
                  <c:y val="-2.198768689533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13-430B-ABDA-179C807568BF}"/>
                </c:ext>
              </c:extLst>
            </c:dLbl>
            <c:dLbl>
              <c:idx val="5"/>
              <c:layout>
                <c:manualLayout>
                  <c:x val="1.277139208173689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590-4927-8984-8955055C6FCE}"/>
                </c:ext>
              </c:extLst>
            </c:dLbl>
            <c:dLbl>
              <c:idx val="7"/>
              <c:layout>
                <c:manualLayout>
                  <c:x val="-8.476821192052980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3E-4C5D-A6DC-0996E19D5DE4}"/>
                </c:ext>
              </c:extLst>
            </c:dLbl>
            <c:dLbl>
              <c:idx val="8"/>
              <c:layout>
                <c:manualLayout>
                  <c:x val="-9.0571830839025168E-3"/>
                  <c:y val="-1.79856115107913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90-4927-8984-8955055C6FCE}"/>
                </c:ext>
              </c:extLst>
            </c:dLbl>
            <c:dLbl>
              <c:idx val="11"/>
              <c:layout>
                <c:manualLayout>
                  <c:x val="-1.7888402601741391E-2"/>
                  <c:y val="4.38596491228070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590-4927-8984-8955055C6F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I CARTRÓ'!$C$4:$N$4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CARTRÓ'!$C$46:$N$46</c:f>
              <c:numCache>
                <c:formatCode>#,##0</c:formatCode>
                <c:ptCount val="12"/>
                <c:pt idx="0">
                  <c:v>625276.69999999984</c:v>
                </c:pt>
                <c:pt idx="1">
                  <c:v>510618.6</c:v>
                </c:pt>
                <c:pt idx="2">
                  <c:v>535114.79999999993</c:v>
                </c:pt>
                <c:pt idx="3">
                  <c:v>520198.17692234967</c:v>
                </c:pt>
                <c:pt idx="4">
                  <c:v>633049.59999999986</c:v>
                </c:pt>
                <c:pt idx="5">
                  <c:v>630606.50000000047</c:v>
                </c:pt>
                <c:pt idx="6">
                  <c:v>637260.29999999981</c:v>
                </c:pt>
                <c:pt idx="7">
                  <c:v>565122.90000000026</c:v>
                </c:pt>
                <c:pt idx="8">
                  <c:v>615964.40000000037</c:v>
                </c:pt>
                <c:pt idx="9">
                  <c:v>575183.80000000075</c:v>
                </c:pt>
                <c:pt idx="10">
                  <c:v>546391.00000000023</c:v>
                </c:pt>
                <c:pt idx="11">
                  <c:v>635211.54999999993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590-4927-8984-8955055C6FCE}"/>
            </c:ext>
          </c:extLst>
        </c:ser>
        <c:ser>
          <c:idx val="41"/>
          <c:order val="1"/>
          <c:tx>
            <c:strRef>
              <c:f>'PAPER I CARTRÓ'!$B$45</c:f>
              <c:strCache>
                <c:ptCount val="1"/>
                <c:pt idx="0">
                  <c:v>TOTAL MENSUAL 2024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1174224460430161E-2"/>
                  <c:y val="-8.77192982456136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590-4927-8984-8955055C6FCE}"/>
                </c:ext>
              </c:extLst>
            </c:dLbl>
            <c:dLbl>
              <c:idx val="1"/>
              <c:layout>
                <c:manualLayout>
                  <c:x val="6.372470925601411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590-4927-8984-8955055C6FCE}"/>
                </c:ext>
              </c:extLst>
            </c:dLbl>
            <c:dLbl>
              <c:idx val="2"/>
              <c:layout>
                <c:manualLayout>
                  <c:x val="1.150259928278782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3E-4C5D-A6DC-0996E19D5DE4}"/>
                </c:ext>
              </c:extLst>
            </c:dLbl>
            <c:dLbl>
              <c:idx val="3"/>
              <c:layout>
                <c:manualLayout>
                  <c:x val="1.2508523643846903E-2"/>
                  <c:y val="-1.3244923331951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590-4927-8984-8955055C6FCE}"/>
                </c:ext>
              </c:extLst>
            </c:dLbl>
            <c:dLbl>
              <c:idx val="5"/>
              <c:layout>
                <c:manualLayout>
                  <c:x val="7.1268118512213003E-3"/>
                  <c:y val="-8.74313534027243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590-4927-8984-8955055C6FCE}"/>
                </c:ext>
              </c:extLst>
            </c:dLbl>
            <c:dLbl>
              <c:idx val="6"/>
              <c:layout>
                <c:manualLayout>
                  <c:x val="8.9442013008706953E-3"/>
                  <c:y val="-4.38596491228066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590-4927-8984-8955055C6FCE}"/>
                </c:ext>
              </c:extLst>
            </c:dLbl>
            <c:dLbl>
              <c:idx val="9"/>
              <c:layout>
                <c:manualLayout>
                  <c:x val="1.8996181582731243E-2"/>
                  <c:y val="4.38596491228066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590-4927-8984-8955055C6F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I CARTRÓ'!$C$4:$N$4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CARTRÓ'!$C$45:$N$45</c:f>
              <c:numCache>
                <c:formatCode>#,##0</c:formatCode>
                <c:ptCount val="12"/>
                <c:pt idx="0">
                  <c:v>655298.30000000005</c:v>
                </c:pt>
                <c:pt idx="1">
                  <c:v>540784.89999999991</c:v>
                </c:pt>
                <c:pt idx="2">
                  <c:v>588640.09999999986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590-4927-8984-8955055C6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82598528"/>
        <c:axId val="82616704"/>
        <c:axId val="0"/>
      </c:bar3DChart>
      <c:catAx>
        <c:axId val="8259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2616704"/>
        <c:crosses val="autoZero"/>
        <c:auto val="1"/>
        <c:lblAlgn val="ctr"/>
        <c:lblOffset val="100"/>
        <c:noMultiLvlLbl val="0"/>
      </c:catAx>
      <c:valAx>
        <c:axId val="82616704"/>
        <c:scaling>
          <c:orientation val="minMax"/>
          <c:min val="5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259852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VOLUMINOSOS</a:t>
            </a:r>
            <a:r>
              <a:rPr lang="es-ES" sz="1400" baseline="0"/>
              <a:t> 2023-2024</a:t>
            </a:r>
            <a:endParaRPr lang="es-E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Voluminosos!$B$45</c:f>
              <c:strCache>
                <c:ptCount val="1"/>
                <c:pt idx="0">
                  <c:v>TOTAL MENSUAL 2023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Voluminosos!$C$3:$N$3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Voluminosos!$C$45:$N$45</c:f>
              <c:numCache>
                <c:formatCode>#,##0</c:formatCode>
                <c:ptCount val="12"/>
                <c:pt idx="0">
                  <c:v>18540</c:v>
                </c:pt>
                <c:pt idx="1">
                  <c:v>27360</c:v>
                </c:pt>
                <c:pt idx="2">
                  <c:v>38160</c:v>
                </c:pt>
                <c:pt idx="3">
                  <c:v>32420</c:v>
                </c:pt>
                <c:pt idx="4">
                  <c:v>34120</c:v>
                </c:pt>
                <c:pt idx="5">
                  <c:v>36880</c:v>
                </c:pt>
                <c:pt idx="6">
                  <c:v>35260</c:v>
                </c:pt>
                <c:pt idx="7">
                  <c:v>32760</c:v>
                </c:pt>
                <c:pt idx="8">
                  <c:v>25180</c:v>
                </c:pt>
                <c:pt idx="9">
                  <c:v>27700</c:v>
                </c:pt>
                <c:pt idx="10">
                  <c:v>28160</c:v>
                </c:pt>
                <c:pt idx="11">
                  <c:v>19640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FE0-41C0-B7B9-BCE6B4A8D6F5}"/>
            </c:ext>
          </c:extLst>
        </c:ser>
        <c:ser>
          <c:idx val="41"/>
          <c:order val="1"/>
          <c:tx>
            <c:strRef>
              <c:f>Voluminosos!$B$44</c:f>
              <c:strCache>
                <c:ptCount val="1"/>
                <c:pt idx="0">
                  <c:v>TOTAL MENSUAL 2024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Voluminosos!$C$3:$N$3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Voluminosos!$C$44:$N$44</c:f>
              <c:numCache>
                <c:formatCode>#,##0</c:formatCode>
                <c:ptCount val="12"/>
                <c:pt idx="0">
                  <c:v>23480</c:v>
                </c:pt>
                <c:pt idx="1">
                  <c:v>31140</c:v>
                </c:pt>
                <c:pt idx="2">
                  <c:v>25680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FE0-41C0-B7B9-BCE6B4A8D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95313920"/>
        <c:axId val="95315456"/>
      </c:barChart>
      <c:catAx>
        <c:axId val="9531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5315456"/>
        <c:crosses val="autoZero"/>
        <c:auto val="1"/>
        <c:lblAlgn val="ctr"/>
        <c:lblOffset val="100"/>
        <c:noMultiLvlLbl val="0"/>
      </c:catAx>
      <c:valAx>
        <c:axId val="95315456"/>
        <c:scaling>
          <c:orientation val="minMax"/>
          <c:max val="5000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531392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4803149606301877" l="0.7086614173228547" r="0.7086614173228547" t="0.74803149606301877" header="0.31496062992127516" footer="0.31496062992127516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VOLUMINOSOS</a:t>
            </a:r>
            <a:r>
              <a:rPr lang="es-ES" sz="1400" baseline="0"/>
              <a:t> 2023-2024</a:t>
            </a:r>
            <a:endParaRPr lang="es-ES" sz="14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Voluminosos!$B$45</c:f>
              <c:strCache>
                <c:ptCount val="1"/>
                <c:pt idx="0">
                  <c:v>TOTAL MENSUAL 2023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dLbls>
            <c:dLbl>
              <c:idx val="2"/>
              <c:layout>
                <c:manualLayout>
                  <c:x val="-2.6994708994708995E-2"/>
                  <c:y val="-4.55643876242174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74-4675-8353-7A22A29AA9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Voluminosos!$C$3:$N$3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Voluminosos!$C$45:$N$45</c:f>
              <c:numCache>
                <c:formatCode>#,##0</c:formatCode>
                <c:ptCount val="12"/>
                <c:pt idx="0">
                  <c:v>18540</c:v>
                </c:pt>
                <c:pt idx="1">
                  <c:v>27360</c:v>
                </c:pt>
                <c:pt idx="2">
                  <c:v>38160</c:v>
                </c:pt>
                <c:pt idx="3">
                  <c:v>32420</c:v>
                </c:pt>
                <c:pt idx="4">
                  <c:v>34120</c:v>
                </c:pt>
                <c:pt idx="5">
                  <c:v>36880</c:v>
                </c:pt>
                <c:pt idx="6">
                  <c:v>35260</c:v>
                </c:pt>
                <c:pt idx="7">
                  <c:v>32760</c:v>
                </c:pt>
                <c:pt idx="8">
                  <c:v>25180</c:v>
                </c:pt>
                <c:pt idx="9">
                  <c:v>27700</c:v>
                </c:pt>
                <c:pt idx="10">
                  <c:v>28160</c:v>
                </c:pt>
                <c:pt idx="11">
                  <c:v>19640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3D9-428C-8DF4-F4DA8A3F5B95}"/>
            </c:ext>
          </c:extLst>
        </c:ser>
        <c:ser>
          <c:idx val="41"/>
          <c:order val="1"/>
          <c:tx>
            <c:strRef>
              <c:f>Voluminosos!$B$44</c:f>
              <c:strCache>
                <c:ptCount val="1"/>
                <c:pt idx="0">
                  <c:v>TOTAL MENSUAL 2024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dLbls>
            <c:dLbl>
              <c:idx val="2"/>
              <c:layout>
                <c:manualLayout>
                  <c:x val="-4.6042328042328044E-2"/>
                  <c:y val="4.97455732109134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74-4675-8353-7A22A29AA9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Voluminosos!$C$3:$N$3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Voluminosos!$C$44:$N$44</c:f>
              <c:numCache>
                <c:formatCode>#,##0</c:formatCode>
                <c:ptCount val="12"/>
                <c:pt idx="0">
                  <c:v>23480</c:v>
                </c:pt>
                <c:pt idx="1">
                  <c:v>31140</c:v>
                </c:pt>
                <c:pt idx="2">
                  <c:v>25680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D3D9-428C-8DF4-F4DA8A3F5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13920"/>
        <c:axId val="95315456"/>
      </c:lineChart>
      <c:catAx>
        <c:axId val="9531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5315456"/>
        <c:crosses val="autoZero"/>
        <c:auto val="1"/>
        <c:lblAlgn val="ctr"/>
        <c:lblOffset val="100"/>
        <c:noMultiLvlLbl val="0"/>
      </c:catAx>
      <c:valAx>
        <c:axId val="95315456"/>
        <c:scaling>
          <c:orientation val="minMax"/>
          <c:max val="5000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531392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4803149606301877" l="0.7086614173228547" r="0.7086614173228547" t="0.74803149606301877" header="0.31496062992127516" footer="0.31496062992127516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Paper i Cartró 2023-2024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'PAPER I CARTRÓ'!$B$46</c:f>
              <c:strCache>
                <c:ptCount val="1"/>
                <c:pt idx="0">
                  <c:v>TOTAL MENSUAL 2023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pPr>
              <a:solidFill>
                <a:schemeClr val="accent1">
                  <a:lumMod val="40000"/>
                  <a:lumOff val="60000"/>
                </a:schemeClr>
              </a:solidFill>
            </c:spPr>
          </c:marker>
          <c:dLbls>
            <c:dLbl>
              <c:idx val="0"/>
              <c:layout>
                <c:manualLayout>
                  <c:x val="-4.6880665146214522E-2"/>
                  <c:y val="3.85752312875784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3E-4E12-A8D7-8591B5134BCB}"/>
                </c:ext>
              </c:extLst>
            </c:dLbl>
            <c:dLbl>
              <c:idx val="1"/>
              <c:layout>
                <c:manualLayout>
                  <c:x val="-2.1843599825251202E-3"/>
                  <c:y val="1.23834254760707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3E-4E12-A8D7-8591B5134BCB}"/>
                </c:ext>
              </c:extLst>
            </c:dLbl>
            <c:dLbl>
              <c:idx val="3"/>
              <c:layout>
                <c:manualLayout>
                  <c:x val="-1.1049723756906141E-3"/>
                  <c:y val="-2.5609758556727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3E-4E12-A8D7-8591B5134BCB}"/>
                </c:ext>
              </c:extLst>
            </c:dLbl>
            <c:dLbl>
              <c:idx val="4"/>
              <c:layout>
                <c:manualLayout>
                  <c:x val="0"/>
                  <c:y val="-3.9401103230890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6ED-4849-A456-7E5FB27A29DA}"/>
                </c:ext>
              </c:extLst>
            </c:dLbl>
            <c:dLbl>
              <c:idx val="5"/>
              <c:layout>
                <c:manualLayout>
                  <c:x val="3.3148952711186332E-3"/>
                  <c:y val="-6.474190726159265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3E-4E12-A8D7-8591B5134BCB}"/>
                </c:ext>
              </c:extLst>
            </c:dLbl>
            <c:dLbl>
              <c:idx val="8"/>
              <c:layout>
                <c:manualLayout>
                  <c:x val="-2.1843599825252004E-3"/>
                  <c:y val="-3.9401103230890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2B-42FE-A3A8-9D9BD4EFBD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I CARTRÓ'!$C$4:$N$4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CARTRÓ'!$C$46:$N$46</c:f>
              <c:numCache>
                <c:formatCode>#,##0</c:formatCode>
                <c:ptCount val="12"/>
                <c:pt idx="0">
                  <c:v>625276.69999999984</c:v>
                </c:pt>
                <c:pt idx="1">
                  <c:v>510618.6</c:v>
                </c:pt>
                <c:pt idx="2">
                  <c:v>535114.79999999993</c:v>
                </c:pt>
                <c:pt idx="3">
                  <c:v>520198.17692234967</c:v>
                </c:pt>
                <c:pt idx="4">
                  <c:v>633049.59999999986</c:v>
                </c:pt>
                <c:pt idx="5">
                  <c:v>630606.50000000047</c:v>
                </c:pt>
                <c:pt idx="6">
                  <c:v>637260.29999999981</c:v>
                </c:pt>
                <c:pt idx="7">
                  <c:v>565122.90000000026</c:v>
                </c:pt>
                <c:pt idx="8">
                  <c:v>615964.40000000037</c:v>
                </c:pt>
                <c:pt idx="9">
                  <c:v>575183.80000000075</c:v>
                </c:pt>
                <c:pt idx="10">
                  <c:v>546391.00000000023</c:v>
                </c:pt>
                <c:pt idx="11">
                  <c:v>635211.54999999993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D3E-4E12-A8D7-8591B5134BCB}"/>
            </c:ext>
          </c:extLst>
        </c:ser>
        <c:ser>
          <c:idx val="41"/>
          <c:order val="1"/>
          <c:tx>
            <c:strRef>
              <c:f>'PAPER I CARTRÓ'!$B$45</c:f>
              <c:strCache>
                <c:ptCount val="1"/>
                <c:pt idx="0">
                  <c:v>TOTAL MENSUAL 2024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1">
                  <a:lumMod val="75000"/>
                </a:schemeClr>
              </a:solidFill>
            </c:spPr>
          </c:marker>
          <c:dLbls>
            <c:dLbl>
              <c:idx val="0"/>
              <c:layout>
                <c:manualLayout>
                  <c:x val="-3.9742451918280859E-2"/>
                  <c:y val="-6.06404695866917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3E-4E12-A8D7-8591B5134BCB}"/>
                </c:ext>
              </c:extLst>
            </c:dLbl>
            <c:dLbl>
              <c:idx val="1"/>
              <c:layout>
                <c:manualLayout>
                  <c:x val="-2.5340983753177643E-2"/>
                  <c:y val="-4.98076481574555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D3E-4E12-A8D7-8591B5134BCB}"/>
                </c:ext>
              </c:extLst>
            </c:dLbl>
            <c:dLbl>
              <c:idx val="2"/>
              <c:layout>
                <c:manualLayout>
                  <c:x val="-1.9659239842726082E-2"/>
                  <c:y val="7.0030031707029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D3E-4E12-A8D7-8591B5134BCB}"/>
                </c:ext>
              </c:extLst>
            </c:dLbl>
            <c:dLbl>
              <c:idx val="3"/>
              <c:layout>
                <c:manualLayout>
                  <c:x val="-1.6868885454600219E-2"/>
                  <c:y val="5.6391866205507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D3E-4E12-A8D7-8591B5134BCB}"/>
                </c:ext>
              </c:extLst>
            </c:dLbl>
            <c:dLbl>
              <c:idx val="4"/>
              <c:layout>
                <c:manualLayout>
                  <c:x val="-1.7474879860200961E-2"/>
                  <c:y val="6.30417651694247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DD-4505-9D51-26881A9337BB}"/>
                </c:ext>
              </c:extLst>
            </c:dLbl>
            <c:dLbl>
              <c:idx val="5"/>
              <c:layout>
                <c:manualLayout>
                  <c:x val="-2.2935779816513843E-2"/>
                  <c:y val="4.5835272364004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D3E-4E12-A8D7-8591B5134BCB}"/>
                </c:ext>
              </c:extLst>
            </c:dLbl>
            <c:dLbl>
              <c:idx val="6"/>
              <c:layout>
                <c:manualLayout>
                  <c:x val="-1.9700605084914925E-2"/>
                  <c:y val="5.371549301018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D3E-4E12-A8D7-8591B5134BCB}"/>
                </c:ext>
              </c:extLst>
            </c:dLbl>
            <c:dLbl>
              <c:idx val="7"/>
              <c:layout>
                <c:manualLayout>
                  <c:x val="-4.3687199650503201E-3"/>
                  <c:y val="3.940110323089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1B4-46D9-B90F-98DCA0D1512B}"/>
                </c:ext>
              </c:extLst>
            </c:dLbl>
            <c:dLbl>
              <c:idx val="8"/>
              <c:layout>
                <c:manualLayout>
                  <c:x val="0"/>
                  <c:y val="-1.24969751121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8E-489C-B737-8CC8D34A978B}"/>
                </c:ext>
              </c:extLst>
            </c:dLbl>
            <c:dLbl>
              <c:idx val="9"/>
              <c:layout>
                <c:manualLayout>
                  <c:x val="-7.7390842199770897E-3"/>
                  <c:y val="1.03742794562027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D3E-4E12-A8D7-8591B5134BCB}"/>
                </c:ext>
              </c:extLst>
            </c:dLbl>
            <c:dLbl>
              <c:idx val="10"/>
              <c:layout>
                <c:manualLayout>
                  <c:x val="1.0921799912623998E-3"/>
                  <c:y val="3.1520882584712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972-4DEC-B072-A852E8169818}"/>
                </c:ext>
              </c:extLst>
            </c:dLbl>
            <c:dLbl>
              <c:idx val="11"/>
              <c:layout>
                <c:manualLayout>
                  <c:x val="-1.1059397391839781E-3"/>
                  <c:y val="1.8808597506871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D3E-4E12-A8D7-8591B5134B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I CARTRÓ'!$C$4:$N$4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CARTRÓ'!$C$45</c:f>
              <c:numCache>
                <c:formatCode>#,##0</c:formatCode>
                <c:ptCount val="1"/>
                <c:pt idx="0">
                  <c:v>655298.30000000005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D3E-4E12-A8D7-8591B5134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07264"/>
        <c:axId val="73308800"/>
      </c:lineChart>
      <c:catAx>
        <c:axId val="73307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3308800"/>
        <c:crosses val="autoZero"/>
        <c:auto val="1"/>
        <c:lblAlgn val="ctr"/>
        <c:lblOffset val="100"/>
        <c:noMultiLvlLbl val="0"/>
      </c:catAx>
      <c:valAx>
        <c:axId val="73308800"/>
        <c:scaling>
          <c:orientation val="minMax"/>
          <c:min val="5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330726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600"/>
              <a:t>Paper i Cartró 2023-2024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'[1]PAPER I CARTRÓ'!$B$46</c:f>
              <c:strCache>
                <c:ptCount val="1"/>
                <c:pt idx="0">
                  <c:v>TOTAL MENSUAL 2023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'[1]PAPER I CARTRÓ'!$C$4:$N$4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'[1]PAPER I CARTRÓ'!$C$46:$N$46</c:f>
              <c:numCache>
                <c:formatCode>General</c:formatCode>
                <c:ptCount val="12"/>
                <c:pt idx="0">
                  <c:v>625276.69999999984</c:v>
                </c:pt>
                <c:pt idx="1">
                  <c:v>510618.6</c:v>
                </c:pt>
                <c:pt idx="2">
                  <c:v>535114.79999999993</c:v>
                </c:pt>
                <c:pt idx="3">
                  <c:v>520198.17692234967</c:v>
                </c:pt>
                <c:pt idx="4">
                  <c:v>633049.59999999986</c:v>
                </c:pt>
                <c:pt idx="5">
                  <c:v>630606.50000000047</c:v>
                </c:pt>
                <c:pt idx="6">
                  <c:v>637260.29999999981</c:v>
                </c:pt>
                <c:pt idx="7">
                  <c:v>565122.90000000026</c:v>
                </c:pt>
                <c:pt idx="8">
                  <c:v>615964.40000000037</c:v>
                </c:pt>
                <c:pt idx="9">
                  <c:v>575183.80000000075</c:v>
                </c:pt>
                <c:pt idx="10">
                  <c:v>546391.00000000023</c:v>
                </c:pt>
                <c:pt idx="11">
                  <c:v>635211.54999999993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DE-4DAC-993B-7C2BC23F5DBA}"/>
            </c:ext>
          </c:extLst>
        </c:ser>
        <c:ser>
          <c:idx val="41"/>
          <c:order val="1"/>
          <c:tx>
            <c:strRef>
              <c:f>'[1]PAPER I CARTRÓ'!$B$45</c:f>
              <c:strCache>
                <c:ptCount val="1"/>
                <c:pt idx="0">
                  <c:v>TOTAL MENSUAL 2024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'[1]PAPER I CARTRÓ'!$C$4:$N$4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'[1]PAPER I CARTRÓ'!$C$45:$N$45</c:f>
              <c:numCache>
                <c:formatCode>General</c:formatCode>
                <c:ptCount val="12"/>
                <c:pt idx="0">
                  <c:v>655298.30000000005</c:v>
                </c:pt>
                <c:pt idx="1">
                  <c:v>540784.89999999991</c:v>
                </c:pt>
                <c:pt idx="2">
                  <c:v>588640.09999999986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DE-4DAC-993B-7C2BC23F5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82598528"/>
        <c:axId val="82616704"/>
      </c:barChart>
      <c:catAx>
        <c:axId val="8259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2616704"/>
        <c:crosses val="autoZero"/>
        <c:auto val="1"/>
        <c:lblAlgn val="ctr"/>
        <c:lblOffset val="100"/>
        <c:noMultiLvlLbl val="0"/>
      </c:catAx>
      <c:valAx>
        <c:axId val="82616704"/>
        <c:scaling>
          <c:orientation val="minMax"/>
          <c:min val="5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2598528"/>
        <c:crosses val="autoZero"/>
        <c:crossBetween val="between"/>
        <c:majorUnit val="100000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Paper i Cartró 2023-2024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'[1]PAPER I CARTRÓ'!$B$46</c:f>
              <c:strCache>
                <c:ptCount val="1"/>
                <c:pt idx="0">
                  <c:v>TOTAL MENSUAL 2023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pPr>
              <a:solidFill>
                <a:schemeClr val="accent1">
                  <a:lumMod val="40000"/>
                  <a:lumOff val="60000"/>
                </a:schemeClr>
              </a:solidFill>
            </c:spPr>
          </c:marker>
          <c:dLbls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anchor="t" anchorCtr="0"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0DF-4499-98E8-0AC5BE8CDB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anchor="t" anchorCtr="1"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'[1]PAPER I CARTRÓ'!$C$4:$N$4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'[1]PAPER I CARTRÓ'!$C$46:$N$46</c:f>
              <c:numCache>
                <c:formatCode>General</c:formatCode>
                <c:ptCount val="12"/>
                <c:pt idx="0">
                  <c:v>625276.69999999984</c:v>
                </c:pt>
                <c:pt idx="1">
                  <c:v>510618.6</c:v>
                </c:pt>
                <c:pt idx="2">
                  <c:v>535114.79999999993</c:v>
                </c:pt>
                <c:pt idx="3">
                  <c:v>520198.17692234967</c:v>
                </c:pt>
                <c:pt idx="4">
                  <c:v>633049.59999999986</c:v>
                </c:pt>
                <c:pt idx="5">
                  <c:v>630606.50000000047</c:v>
                </c:pt>
                <c:pt idx="6">
                  <c:v>637260.29999999981</c:v>
                </c:pt>
                <c:pt idx="7">
                  <c:v>565122.90000000026</c:v>
                </c:pt>
                <c:pt idx="8">
                  <c:v>615964.40000000037</c:v>
                </c:pt>
                <c:pt idx="9">
                  <c:v>575183.80000000075</c:v>
                </c:pt>
                <c:pt idx="10">
                  <c:v>546391.00000000023</c:v>
                </c:pt>
                <c:pt idx="11">
                  <c:v>635211.54999999993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DF-4499-98E8-0AC5BE8CDB6B}"/>
            </c:ext>
          </c:extLst>
        </c:ser>
        <c:ser>
          <c:idx val="41"/>
          <c:order val="1"/>
          <c:tx>
            <c:strRef>
              <c:f>'[1]PAPER I CARTRÓ'!$B$45</c:f>
              <c:strCache>
                <c:ptCount val="1"/>
                <c:pt idx="0">
                  <c:v>TOTAL MENSUAL 2024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1">
                  <a:lumMod val="75000"/>
                </a:schemeClr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anchor="b" anchorCtr="1"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'[1]PAPER I CARTRÓ'!$C$4:$N$4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'[1]PAPER I CARTRÓ'!$C$45:$N$45</c:f>
              <c:numCache>
                <c:formatCode>General</c:formatCode>
                <c:ptCount val="12"/>
                <c:pt idx="0">
                  <c:v>655298.30000000005</c:v>
                </c:pt>
                <c:pt idx="1">
                  <c:v>540784.89999999991</c:v>
                </c:pt>
                <c:pt idx="2">
                  <c:v>588640.09999999986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DF-4499-98E8-0AC5BE8CD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07264"/>
        <c:axId val="73308800"/>
      </c:lineChart>
      <c:catAx>
        <c:axId val="73307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3308800"/>
        <c:crosses val="autoZero"/>
        <c:auto val="1"/>
        <c:lblAlgn val="ctr"/>
        <c:lblOffset val="100"/>
        <c:noMultiLvlLbl val="0"/>
      </c:catAx>
      <c:valAx>
        <c:axId val="73308800"/>
        <c:scaling>
          <c:orientation val="minMax"/>
          <c:min val="5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330726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600"/>
              <a:t>Paper i Cartró. Porta a porta comercial,</a:t>
            </a:r>
            <a:r>
              <a:rPr lang="es-ES" sz="1600" baseline="0"/>
              <a:t> Mercat i Papereres.</a:t>
            </a:r>
            <a:r>
              <a:rPr lang="es-ES" sz="1600"/>
              <a:t> 2023-2024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'PAPER CARTRÓ COMERCIAL '!$B$46</c:f>
              <c:strCache>
                <c:ptCount val="1"/>
                <c:pt idx="0">
                  <c:v>TOTAL MENSUAL 2023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2.3408964800777929E-17"/>
                  <c:y val="-3.9735099337748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A3-4193-9D5A-221E3183EADB}"/>
                </c:ext>
              </c:extLst>
            </c:dLbl>
            <c:dLbl>
              <c:idx val="2"/>
              <c:layout>
                <c:manualLayout>
                  <c:x val="-9.5364238410596026E-3"/>
                  <c:y val="1.79856115107913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09-42AC-85FB-95B4FAE44B1A}"/>
                </c:ext>
              </c:extLst>
            </c:dLbl>
            <c:dLbl>
              <c:idx val="3"/>
              <c:layout>
                <c:manualLayout>
                  <c:x val="0"/>
                  <c:y val="-2.64900662251656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A3-4193-9D5A-221E3183EADB}"/>
                </c:ext>
              </c:extLst>
            </c:dLbl>
            <c:dLbl>
              <c:idx val="4"/>
              <c:layout>
                <c:manualLayout>
                  <c:x val="4.3680043680043683E-3"/>
                  <c:y val="-4.03102936401688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A3-4CB0-83BE-04D71BC9BCC2}"/>
                </c:ext>
              </c:extLst>
            </c:dLbl>
            <c:dLbl>
              <c:idx val="5"/>
              <c:layout>
                <c:manualLayout>
                  <c:x val="1.277139208173689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A3-4193-9D5A-221E3183EADB}"/>
                </c:ext>
              </c:extLst>
            </c:dLbl>
            <c:dLbl>
              <c:idx val="7"/>
              <c:layout>
                <c:manualLayout>
                  <c:x val="-7.417218543046359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09-42AC-85FB-95B4FAE44B1A}"/>
                </c:ext>
              </c:extLst>
            </c:dLbl>
            <c:dLbl>
              <c:idx val="8"/>
              <c:layout>
                <c:manualLayout>
                  <c:x val="-1.117630623079064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A3-4193-9D5A-221E3183EADB}"/>
                </c:ext>
              </c:extLst>
            </c:dLbl>
            <c:dLbl>
              <c:idx val="10"/>
              <c:layout>
                <c:manualLayout>
                  <c:x val="-3.1788079470198741E-3"/>
                  <c:y val="-1.3489208633093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09-42AC-85FB-95B4FAE44B1A}"/>
                </c:ext>
              </c:extLst>
            </c:dLbl>
            <c:dLbl>
              <c:idx val="11"/>
              <c:layout>
                <c:manualLayout>
                  <c:x val="-1.7888402601741391E-2"/>
                  <c:y val="4.38596491228070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AA3-4193-9D5A-221E3183EA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CARTRÓ COMERCIAL 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CARTRÓ COMERCIAL '!$C$46:$N$46</c:f>
              <c:numCache>
                <c:formatCode>#,##0</c:formatCode>
                <c:ptCount val="12"/>
                <c:pt idx="0">
                  <c:v>93153.3</c:v>
                </c:pt>
                <c:pt idx="1">
                  <c:v>83351.500000000015</c:v>
                </c:pt>
                <c:pt idx="2">
                  <c:v>95795.199999999997</c:v>
                </c:pt>
                <c:pt idx="3">
                  <c:v>80591.8</c:v>
                </c:pt>
                <c:pt idx="4">
                  <c:v>93830.399999999994</c:v>
                </c:pt>
                <c:pt idx="5">
                  <c:v>108893.5</c:v>
                </c:pt>
                <c:pt idx="6">
                  <c:v>98909.7</c:v>
                </c:pt>
                <c:pt idx="7">
                  <c:v>69934.099999999991</c:v>
                </c:pt>
                <c:pt idx="8">
                  <c:v>99075.6</c:v>
                </c:pt>
                <c:pt idx="9">
                  <c:v>94996.200000000012</c:v>
                </c:pt>
                <c:pt idx="10">
                  <c:v>95099</c:v>
                </c:pt>
                <c:pt idx="11">
                  <c:v>106428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A3-4193-9D5A-221E3183EADB}"/>
            </c:ext>
          </c:extLst>
        </c:ser>
        <c:ser>
          <c:idx val="41"/>
          <c:order val="1"/>
          <c:tx>
            <c:strRef>
              <c:f>'PAPER CARTRÓ COMERCIAL '!$B$45</c:f>
              <c:strCache>
                <c:ptCount val="1"/>
                <c:pt idx="0">
                  <c:v>TOTAL MENSUAL 2024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1174224460430161E-2"/>
                  <c:y val="-8.77192982456136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AA3-4193-9D5A-221E3183EADB}"/>
                </c:ext>
              </c:extLst>
            </c:dLbl>
            <c:dLbl>
              <c:idx val="1"/>
              <c:layout>
                <c:manualLayout>
                  <c:x val="6.372470925601411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AA3-4193-9D5A-221E3183EADB}"/>
                </c:ext>
              </c:extLst>
            </c:dLbl>
            <c:dLbl>
              <c:idx val="3"/>
              <c:layout>
                <c:manualLayout>
                  <c:x val="1.2508523643846903E-2"/>
                  <c:y val="-1.3244923331951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AA3-4193-9D5A-221E3183EADB}"/>
                </c:ext>
              </c:extLst>
            </c:dLbl>
            <c:dLbl>
              <c:idx val="4"/>
              <c:layout>
                <c:manualLayout>
                  <c:x val="5.4600054600053797E-3"/>
                  <c:y val="-4.83729111697449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A3-4CB0-83BE-04D71BC9BCC2}"/>
                </c:ext>
              </c:extLst>
            </c:dLbl>
            <c:dLbl>
              <c:idx val="5"/>
              <c:layout>
                <c:manualLayout>
                  <c:x val="4.9427906103432133E-3"/>
                  <c:y val="-3.0730763917668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AA3-4193-9D5A-221E3183EADB}"/>
                </c:ext>
              </c:extLst>
            </c:dLbl>
            <c:dLbl>
              <c:idx val="6"/>
              <c:layout>
                <c:manualLayout>
                  <c:x val="8.9442013008706953E-3"/>
                  <c:y val="-4.38596491228066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AA3-4193-9D5A-221E3183EADB}"/>
                </c:ext>
              </c:extLst>
            </c:dLbl>
            <c:dLbl>
              <c:idx val="9"/>
              <c:layout>
                <c:manualLayout>
                  <c:x val="4.1617354122125494E-3"/>
                  <c:y val="-4.60686568855153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AA3-4193-9D5A-221E3183EA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CARTRÓ COMERCIAL 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CARTRÓ COMERCIAL '!$C$45:$N$45</c:f>
              <c:numCache>
                <c:formatCode>#,##0</c:formatCode>
                <c:ptCount val="12"/>
                <c:pt idx="0">
                  <c:v>88161.7</c:v>
                </c:pt>
                <c:pt idx="1">
                  <c:v>91365.1</c:v>
                </c:pt>
                <c:pt idx="2">
                  <c:v>91289.9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AA3-4193-9D5A-221E3183E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82787328"/>
        <c:axId val="82793216"/>
        <c:axId val="0"/>
      </c:bar3DChart>
      <c:catAx>
        <c:axId val="8278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2793216"/>
        <c:crosses val="autoZero"/>
        <c:auto val="1"/>
        <c:lblAlgn val="ctr"/>
        <c:lblOffset val="100"/>
        <c:noMultiLvlLbl val="0"/>
      </c:catAx>
      <c:valAx>
        <c:axId val="827932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27873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Paper i Cartró. Porta a porta comercial, Mercat i Papereres. 2023-2024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'PAPER CARTRÓ COMERCIAL '!$B$46</c:f>
              <c:strCache>
                <c:ptCount val="1"/>
                <c:pt idx="0">
                  <c:v>TOTAL MENSUAL 2023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pPr>
              <a:solidFill>
                <a:schemeClr val="accent1">
                  <a:lumMod val="40000"/>
                  <a:lumOff val="60000"/>
                </a:schemeClr>
              </a:solidFill>
            </c:spPr>
          </c:marker>
          <c:dLbls>
            <c:dLbl>
              <c:idx val="0"/>
              <c:layout>
                <c:manualLayout>
                  <c:x val="-4.2909285017362825E-2"/>
                  <c:y val="-3.6143919808923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B9-490A-BCC5-E967701FD0CF}"/>
                </c:ext>
              </c:extLst>
            </c:dLbl>
            <c:dLbl>
              <c:idx val="1"/>
              <c:layout>
                <c:manualLayout>
                  <c:x val="0"/>
                  <c:y val="-7.317073873350673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B9-490A-BCC5-E967701FD0CF}"/>
                </c:ext>
              </c:extLst>
            </c:dLbl>
            <c:dLbl>
              <c:idx val="3"/>
              <c:layout>
                <c:manualLayout>
                  <c:x val="2.1715462172732995E-3"/>
                  <c:y val="-5.909234749911580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B9-490A-BCC5-E967701FD0CF}"/>
                </c:ext>
              </c:extLst>
            </c:dLbl>
            <c:dLbl>
              <c:idx val="5"/>
              <c:layout>
                <c:manualLayout>
                  <c:x val="3.3149171270718232E-3"/>
                  <c:y val="3.2926832430078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B9-490A-BCC5-E967701FD0CF}"/>
                </c:ext>
              </c:extLst>
            </c:dLbl>
            <c:dLbl>
              <c:idx val="6"/>
              <c:layout>
                <c:manualLayout>
                  <c:x val="-2.549930685269846E-2"/>
                  <c:y val="-3.4192401481729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E2-42EA-895C-FEC1AEA98FE3}"/>
                </c:ext>
              </c:extLst>
            </c:dLbl>
            <c:dLbl>
              <c:idx val="9"/>
              <c:layout>
                <c:manualLayout>
                  <c:x val="-7.5156603131030638E-3"/>
                  <c:y val="-1.5083797149469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E2-42EA-895C-FEC1AEA98F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CARTRÓ COMERCIAL 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CARTRÓ COMERCIAL '!$C$46:$N$46</c:f>
              <c:numCache>
                <c:formatCode>#,##0</c:formatCode>
                <c:ptCount val="12"/>
                <c:pt idx="0">
                  <c:v>93153.3</c:v>
                </c:pt>
                <c:pt idx="1">
                  <c:v>83351.500000000015</c:v>
                </c:pt>
                <c:pt idx="2">
                  <c:v>95795.199999999997</c:v>
                </c:pt>
                <c:pt idx="3">
                  <c:v>80591.8</c:v>
                </c:pt>
                <c:pt idx="4">
                  <c:v>93830.399999999994</c:v>
                </c:pt>
                <c:pt idx="5">
                  <c:v>108893.5</c:v>
                </c:pt>
                <c:pt idx="6">
                  <c:v>98909.7</c:v>
                </c:pt>
                <c:pt idx="7">
                  <c:v>69934.099999999991</c:v>
                </c:pt>
                <c:pt idx="8">
                  <c:v>99075.6</c:v>
                </c:pt>
                <c:pt idx="9">
                  <c:v>94996.200000000012</c:v>
                </c:pt>
                <c:pt idx="10">
                  <c:v>95099</c:v>
                </c:pt>
                <c:pt idx="11">
                  <c:v>106428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6B9-490A-BCC5-E967701FD0CF}"/>
            </c:ext>
          </c:extLst>
        </c:ser>
        <c:ser>
          <c:idx val="41"/>
          <c:order val="1"/>
          <c:tx>
            <c:strRef>
              <c:f>'PAPER CARTRÓ COMERCIAL '!$B$45</c:f>
              <c:strCache>
                <c:ptCount val="1"/>
                <c:pt idx="0">
                  <c:v>TOTAL MENSUAL 2024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1">
                  <a:lumMod val="75000"/>
                </a:schemeClr>
              </a:solidFill>
            </c:spPr>
          </c:marker>
          <c:dLbls>
            <c:dLbl>
              <c:idx val="0"/>
              <c:layout>
                <c:manualLayout>
                  <c:x val="-4.7063497796720366E-2"/>
                  <c:y val="3.75427362359850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B9-490A-BCC5-E967701FD0CF}"/>
                </c:ext>
              </c:extLst>
            </c:dLbl>
            <c:dLbl>
              <c:idx val="1"/>
              <c:layout>
                <c:manualLayout>
                  <c:x val="-1.9946017417519123E-2"/>
                  <c:y val="3.7303910048029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6B9-490A-BCC5-E967701FD0CF}"/>
                </c:ext>
              </c:extLst>
            </c:dLbl>
            <c:dLbl>
              <c:idx val="2"/>
              <c:layout>
                <c:manualLayout>
                  <c:x val="0"/>
                  <c:y val="-4.02930402930403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6B9-490A-BCC5-E967701FD0CF}"/>
                </c:ext>
              </c:extLst>
            </c:dLbl>
            <c:dLbl>
              <c:idx val="3"/>
              <c:layout>
                <c:manualLayout>
                  <c:x val="-6.2711745601532814E-3"/>
                  <c:y val="3.62684382888938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6B9-490A-BCC5-E967701FD0CF}"/>
                </c:ext>
              </c:extLst>
            </c:dLbl>
            <c:dLbl>
              <c:idx val="4"/>
              <c:layout>
                <c:manualLayout>
                  <c:x val="-9.5379398050021227E-3"/>
                  <c:y val="-5.2321229487571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6B9-490A-BCC5-E967701FD0CF}"/>
                </c:ext>
              </c:extLst>
            </c:dLbl>
            <c:dLbl>
              <c:idx val="5"/>
              <c:layout>
                <c:manualLayout>
                  <c:x val="-2.2255192878338291E-2"/>
                  <c:y val="-3.296691804570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6B9-490A-BCC5-E967701FD0CF}"/>
                </c:ext>
              </c:extLst>
            </c:dLbl>
            <c:dLbl>
              <c:idx val="6"/>
              <c:layout>
                <c:manualLayout>
                  <c:x val="-1.4239705128602124E-2"/>
                  <c:y val="2.61347207485589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B9-490A-BCC5-E967701FD0CF}"/>
                </c:ext>
              </c:extLst>
            </c:dLbl>
            <c:dLbl>
              <c:idx val="7"/>
              <c:layout>
                <c:manualLayout>
                  <c:x val="-1.1657565430433881E-2"/>
                  <c:y val="-5.2320896002474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E2-42EA-895C-FEC1AEA98FE3}"/>
                </c:ext>
              </c:extLst>
            </c:dLbl>
            <c:dLbl>
              <c:idx val="8"/>
              <c:layout>
                <c:manualLayout>
                  <c:x val="-1.0597710894446798E-2"/>
                  <c:y val="-2.4148105847295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E2-42EA-895C-FEC1AEA98FE3}"/>
                </c:ext>
              </c:extLst>
            </c:dLbl>
            <c:dLbl>
              <c:idx val="9"/>
              <c:layout>
                <c:manualLayout>
                  <c:x val="-9.9234442025022095E-3"/>
                  <c:y val="3.00748310716480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6B9-490A-BCC5-E967701FD0CF}"/>
                </c:ext>
              </c:extLst>
            </c:dLbl>
            <c:dLbl>
              <c:idx val="10"/>
              <c:layout>
                <c:manualLayout>
                  <c:x val="-1.6018454825293832E-16"/>
                  <c:y val="-3.897823942219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BE2-42EA-895C-FEC1AEA98FE3}"/>
                </c:ext>
              </c:extLst>
            </c:dLbl>
            <c:dLbl>
              <c:idx val="11"/>
              <c:layout>
                <c:manualLayout>
                  <c:x val="-1.1059692732127274E-3"/>
                  <c:y val="-4.02930402930403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6B9-490A-BCC5-E967701FD0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CARTRÓ COMERCIAL 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CARTRÓ COMERCIAL '!$C$45</c:f>
              <c:numCache>
                <c:formatCode>#,##0</c:formatCode>
                <c:ptCount val="1"/>
                <c:pt idx="0">
                  <c:v>88161.7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6B9-490A-BCC5-E967701FD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46592"/>
        <c:axId val="84048128"/>
      </c:lineChart>
      <c:catAx>
        <c:axId val="8404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4048128"/>
        <c:crosses val="autoZero"/>
        <c:auto val="1"/>
        <c:lblAlgn val="ctr"/>
        <c:lblOffset val="100"/>
        <c:noMultiLvlLbl val="0"/>
      </c:catAx>
      <c:valAx>
        <c:axId val="840481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404659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600"/>
              <a:t>Paper i Cartró. Porta a porta comercial,</a:t>
            </a:r>
            <a:r>
              <a:rPr lang="es-ES" sz="1600" baseline="0"/>
              <a:t> Mercat i Papereres.</a:t>
            </a:r>
            <a:r>
              <a:rPr lang="es-ES" sz="1600"/>
              <a:t> 2023-2024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'[1]PAPER CARTRÓ COMERCIAL '!$B$46</c:f>
              <c:strCache>
                <c:ptCount val="1"/>
                <c:pt idx="0">
                  <c:v>TOTAL MENSUAL 2023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'[1]PAPER CARTRÓ COMERCIAL 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'[1]PAPER CARTRÓ COMERCIAL '!$C$46:$N$46</c:f>
              <c:numCache>
                <c:formatCode>General</c:formatCode>
                <c:ptCount val="12"/>
                <c:pt idx="0">
                  <c:v>93153.3</c:v>
                </c:pt>
                <c:pt idx="1">
                  <c:v>83351.500000000015</c:v>
                </c:pt>
                <c:pt idx="2">
                  <c:v>95795.199999999997</c:v>
                </c:pt>
                <c:pt idx="3">
                  <c:v>80591.8</c:v>
                </c:pt>
                <c:pt idx="4">
                  <c:v>93830.399999999994</c:v>
                </c:pt>
                <c:pt idx="5">
                  <c:v>108893.5</c:v>
                </c:pt>
                <c:pt idx="6">
                  <c:v>98909.7</c:v>
                </c:pt>
                <c:pt idx="7">
                  <c:v>69934.099999999991</c:v>
                </c:pt>
                <c:pt idx="8">
                  <c:v>99075.6</c:v>
                </c:pt>
                <c:pt idx="9">
                  <c:v>94996.200000000012</c:v>
                </c:pt>
                <c:pt idx="10">
                  <c:v>95099</c:v>
                </c:pt>
                <c:pt idx="11">
                  <c:v>106428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3D-4507-A0A7-4BE7444CEE0D}"/>
            </c:ext>
          </c:extLst>
        </c:ser>
        <c:ser>
          <c:idx val="41"/>
          <c:order val="1"/>
          <c:tx>
            <c:strRef>
              <c:f>'[1]PAPER CARTRÓ COMERCIAL '!$B$45</c:f>
              <c:strCache>
                <c:ptCount val="1"/>
                <c:pt idx="0">
                  <c:v>TOTAL MENSUAL 2024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'[1]PAPER CARTRÓ COMERCIAL 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'[1]PAPER CARTRÓ COMERCIAL '!$C$45:$N$45</c:f>
              <c:numCache>
                <c:formatCode>General</c:formatCode>
                <c:ptCount val="12"/>
                <c:pt idx="0">
                  <c:v>88161.7</c:v>
                </c:pt>
                <c:pt idx="1">
                  <c:v>91365.1</c:v>
                </c:pt>
                <c:pt idx="2">
                  <c:v>91289.9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3D-4507-A0A7-4BE7444CE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82787328"/>
        <c:axId val="82793216"/>
      </c:barChart>
      <c:catAx>
        <c:axId val="8278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2793216"/>
        <c:crosses val="autoZero"/>
        <c:auto val="1"/>
        <c:lblAlgn val="ctr"/>
        <c:lblOffset val="100"/>
        <c:noMultiLvlLbl val="0"/>
      </c:catAx>
      <c:valAx>
        <c:axId val="827932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278732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Paper i Cartró. Porta a porta comercial, Mercat i Papereres. 2023-2024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'[1]PAPER CARTRÓ COMERCIAL '!$B$46</c:f>
              <c:strCache>
                <c:ptCount val="1"/>
                <c:pt idx="0">
                  <c:v>TOTAL MENSUAL 2023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pPr>
              <a:solidFill>
                <a:schemeClr val="accent1">
                  <a:lumMod val="40000"/>
                  <a:lumOff val="60000"/>
                </a:schemeClr>
              </a:solidFill>
            </c:spPr>
          </c:marker>
          <c:dLbls>
            <c:dLbl>
              <c:idx val="0"/>
              <c:layout>
                <c:manualLayout>
                  <c:x val="-2.7861511577107919E-2"/>
                  <c:y val="-4.68773850077250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8F0-42AC-BC33-A0F94EE76F73}"/>
                </c:ext>
              </c:extLst>
            </c:dLbl>
            <c:dLbl>
              <c:idx val="2"/>
              <c:layout>
                <c:manualLayout>
                  <c:x val="-2.6769331585845348E-2"/>
                  <c:y val="-3.8997164361547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F0-42AC-BC33-A0F94EE76F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'[1]PAPER CARTRÓ COMERCIAL 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'[1]PAPER CARTRÓ COMERCIAL '!$C$46:$N$46</c:f>
              <c:numCache>
                <c:formatCode>General</c:formatCode>
                <c:ptCount val="12"/>
                <c:pt idx="0">
                  <c:v>93153.3</c:v>
                </c:pt>
                <c:pt idx="1">
                  <c:v>83351.500000000015</c:v>
                </c:pt>
                <c:pt idx="2">
                  <c:v>95795.199999999997</c:v>
                </c:pt>
                <c:pt idx="3">
                  <c:v>80591.8</c:v>
                </c:pt>
                <c:pt idx="4">
                  <c:v>93830.399999999994</c:v>
                </c:pt>
                <c:pt idx="5">
                  <c:v>108893.5</c:v>
                </c:pt>
                <c:pt idx="6">
                  <c:v>98909.7</c:v>
                </c:pt>
                <c:pt idx="7">
                  <c:v>69934.099999999991</c:v>
                </c:pt>
                <c:pt idx="8">
                  <c:v>99075.6</c:v>
                </c:pt>
                <c:pt idx="9">
                  <c:v>94996.200000000012</c:v>
                </c:pt>
                <c:pt idx="10">
                  <c:v>95099</c:v>
                </c:pt>
                <c:pt idx="11">
                  <c:v>106428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F0-42AC-BC33-A0F94EE76F73}"/>
            </c:ext>
          </c:extLst>
        </c:ser>
        <c:ser>
          <c:idx val="41"/>
          <c:order val="1"/>
          <c:tx>
            <c:strRef>
              <c:f>'[1]PAPER CARTRÓ COMERCIAL '!$B$45</c:f>
              <c:strCache>
                <c:ptCount val="1"/>
                <c:pt idx="0">
                  <c:v>TOTAL MENSUAL 2024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1">
                  <a:lumMod val="75000"/>
                </a:schemeClr>
              </a:solidFill>
            </c:spPr>
          </c:marker>
          <c:dLbls>
            <c:dLbl>
              <c:idx val="0"/>
              <c:layout>
                <c:manualLayout>
                  <c:x val="-3.1138051550895596E-2"/>
                  <c:y val="5.4757605653903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F0-42AC-BC33-A0F94EE76F73}"/>
                </c:ext>
              </c:extLst>
            </c:dLbl>
            <c:dLbl>
              <c:idx val="2"/>
              <c:layout>
                <c:manualLayout>
                  <c:x val="-3.5506771515945827E-2"/>
                  <c:y val="7.83982675924374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8F0-42AC-BC33-A0F94EE76F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'[1]PAPER CARTRÓ COMERCIAL 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'[1]PAPER CARTRÓ COMERCIAL '!$C$45:$N$45</c:f>
              <c:numCache>
                <c:formatCode>General</c:formatCode>
                <c:ptCount val="12"/>
                <c:pt idx="0">
                  <c:v>88161.7</c:v>
                </c:pt>
                <c:pt idx="1">
                  <c:v>91365.1</c:v>
                </c:pt>
                <c:pt idx="2">
                  <c:v>91289.9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8F0-42AC-BC33-A0F94EE76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46592"/>
        <c:axId val="84048128"/>
      </c:lineChart>
      <c:catAx>
        <c:axId val="8404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4048128"/>
        <c:crosses val="autoZero"/>
        <c:auto val="1"/>
        <c:lblAlgn val="ctr"/>
        <c:lblOffset val="100"/>
        <c:noMultiLvlLbl val="0"/>
      </c:catAx>
      <c:valAx>
        <c:axId val="840481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404659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54</xdr:row>
      <xdr:rowOff>9524</xdr:rowOff>
    </xdr:from>
    <xdr:to>
      <xdr:col>14</xdr:col>
      <xdr:colOff>19050</xdr:colOff>
      <xdr:row>73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50</xdr:row>
      <xdr:rowOff>81915</xdr:rowOff>
    </xdr:from>
    <xdr:to>
      <xdr:col>14</xdr:col>
      <xdr:colOff>581025</xdr:colOff>
      <xdr:row>65</xdr:row>
      <xdr:rowOff>112395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14</xdr:col>
      <xdr:colOff>579120</xdr:colOff>
      <xdr:row>82</xdr:row>
      <xdr:rowOff>175260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50</xdr:row>
      <xdr:rowOff>81915</xdr:rowOff>
    </xdr:from>
    <xdr:to>
      <xdr:col>14</xdr:col>
      <xdr:colOff>581025</xdr:colOff>
      <xdr:row>65</xdr:row>
      <xdr:rowOff>112395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id="{3ABE2B1F-1728-4228-8EBC-C997C030F3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14</xdr:col>
      <xdr:colOff>579120</xdr:colOff>
      <xdr:row>82</xdr:row>
      <xdr:rowOff>175260</xdr:rowOff>
    </xdr:to>
    <xdr:graphicFrame macro="">
      <xdr:nvGraphicFramePr>
        <xdr:cNvPr id="5" name="2 Gráfico">
          <a:extLst>
            <a:ext uri="{FF2B5EF4-FFF2-40B4-BE49-F238E27FC236}">
              <a16:creationId xmlns:a16="http://schemas.microsoft.com/office/drawing/2014/main" id="{FD79EE0D-94D8-4375-8929-2ECD0152EC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50</xdr:row>
      <xdr:rowOff>81915</xdr:rowOff>
    </xdr:from>
    <xdr:to>
      <xdr:col>14</xdr:col>
      <xdr:colOff>581025</xdr:colOff>
      <xdr:row>65</xdr:row>
      <xdr:rowOff>112395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14</xdr:col>
      <xdr:colOff>579120</xdr:colOff>
      <xdr:row>82</xdr:row>
      <xdr:rowOff>175260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50</xdr:row>
      <xdr:rowOff>81915</xdr:rowOff>
    </xdr:from>
    <xdr:to>
      <xdr:col>14</xdr:col>
      <xdr:colOff>581025</xdr:colOff>
      <xdr:row>65</xdr:row>
      <xdr:rowOff>112395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id="{3B0E84B4-B286-4425-812A-A2B3383129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14</xdr:col>
      <xdr:colOff>579120</xdr:colOff>
      <xdr:row>82</xdr:row>
      <xdr:rowOff>175260</xdr:rowOff>
    </xdr:to>
    <xdr:graphicFrame macro="">
      <xdr:nvGraphicFramePr>
        <xdr:cNvPr id="5" name="2 Gráfico">
          <a:extLst>
            <a:ext uri="{FF2B5EF4-FFF2-40B4-BE49-F238E27FC236}">
              <a16:creationId xmlns:a16="http://schemas.microsoft.com/office/drawing/2014/main" id="{45641621-8EFF-4E27-9FF4-18628EA0A0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35982</xdr:colOff>
      <xdr:row>50</xdr:row>
      <xdr:rowOff>26458</xdr:rowOff>
    </xdr:from>
    <xdr:to>
      <xdr:col>14</xdr:col>
      <xdr:colOff>378882</xdr:colOff>
      <xdr:row>65</xdr:row>
      <xdr:rowOff>74083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23283</xdr:colOff>
      <xdr:row>66</xdr:row>
      <xdr:rowOff>135467</xdr:rowOff>
    </xdr:from>
    <xdr:to>
      <xdr:col>14</xdr:col>
      <xdr:colOff>377825</xdr:colOff>
      <xdr:row>81</xdr:row>
      <xdr:rowOff>130175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21167</xdr:colOff>
      <xdr:row>50</xdr:row>
      <xdr:rowOff>37042</xdr:rowOff>
    </xdr:from>
    <xdr:to>
      <xdr:col>14</xdr:col>
      <xdr:colOff>525992</xdr:colOff>
      <xdr:row>67</xdr:row>
      <xdr:rowOff>127000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27517</xdr:colOff>
      <xdr:row>68</xdr:row>
      <xdr:rowOff>178858</xdr:rowOff>
    </xdr:from>
    <xdr:to>
      <xdr:col>14</xdr:col>
      <xdr:colOff>465667</xdr:colOff>
      <xdr:row>85</xdr:row>
      <xdr:rowOff>169333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50</xdr:row>
      <xdr:rowOff>3810</xdr:rowOff>
    </xdr:from>
    <xdr:to>
      <xdr:col>14</xdr:col>
      <xdr:colOff>428625</xdr:colOff>
      <xdr:row>67</xdr:row>
      <xdr:rowOff>41910</xdr:rowOff>
    </xdr:to>
    <xdr:graphicFrame macro="">
      <xdr:nvGraphicFramePr>
        <xdr:cNvPr id="11580" name="1 Gráfico">
          <a:extLst>
            <a:ext uri="{FF2B5EF4-FFF2-40B4-BE49-F238E27FC236}">
              <a16:creationId xmlns:a16="http://schemas.microsoft.com/office/drawing/2014/main" id="{00000000-0008-0000-0500-00003C2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350520</xdr:colOff>
      <xdr:row>68</xdr:row>
      <xdr:rowOff>15240</xdr:rowOff>
    </xdr:from>
    <xdr:to>
      <xdr:col>14</xdr:col>
      <xdr:colOff>415290</xdr:colOff>
      <xdr:row>85</xdr:row>
      <xdr:rowOff>13335</xdr:rowOff>
    </xdr:to>
    <xdr:graphicFrame macro="">
      <xdr:nvGraphicFramePr>
        <xdr:cNvPr id="11581" name="3 Gráfico">
          <a:extLst>
            <a:ext uri="{FF2B5EF4-FFF2-40B4-BE49-F238E27FC236}">
              <a16:creationId xmlns:a16="http://schemas.microsoft.com/office/drawing/2014/main" id="{00000000-0008-0000-0500-00003D2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50</xdr:row>
      <xdr:rowOff>17145</xdr:rowOff>
    </xdr:from>
    <xdr:to>
      <xdr:col>14</xdr:col>
      <xdr:colOff>369570</xdr:colOff>
      <xdr:row>66</xdr:row>
      <xdr:rowOff>17145</xdr:rowOff>
    </xdr:to>
    <xdr:graphicFrame macro="">
      <xdr:nvGraphicFramePr>
        <xdr:cNvPr id="1338" name="1 Gráfico">
          <a:extLst>
            <a:ext uri="{FF2B5EF4-FFF2-40B4-BE49-F238E27FC236}">
              <a16:creationId xmlns:a16="http://schemas.microsoft.com/office/drawing/2014/main" id="{00000000-0008-0000-0600-00003A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</xdr:colOff>
      <xdr:row>67</xdr:row>
      <xdr:rowOff>53340</xdr:rowOff>
    </xdr:from>
    <xdr:to>
      <xdr:col>14</xdr:col>
      <xdr:colOff>367665</xdr:colOff>
      <xdr:row>83</xdr:row>
      <xdr:rowOff>53340</xdr:rowOff>
    </xdr:to>
    <xdr:graphicFrame macro="">
      <xdr:nvGraphicFramePr>
        <xdr:cNvPr id="1339" name="1 Gráfico">
          <a:extLst>
            <a:ext uri="{FF2B5EF4-FFF2-40B4-BE49-F238E27FC236}">
              <a16:creationId xmlns:a16="http://schemas.microsoft.com/office/drawing/2014/main" id="{00000000-0008-0000-0600-00003B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49</xdr:row>
      <xdr:rowOff>0</xdr:rowOff>
    </xdr:from>
    <xdr:to>
      <xdr:col>15</xdr:col>
      <xdr:colOff>63500</xdr:colOff>
      <xdr:row>65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B5E2789D-E997-46EA-91F3-4544ABFC30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15</xdr:col>
      <xdr:colOff>63500</xdr:colOff>
      <xdr:row>82</xdr:row>
      <xdr:rowOff>0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554F03A3-3253-432A-A2BA-83E4D12BA8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49</xdr:row>
      <xdr:rowOff>10584</xdr:rowOff>
    </xdr:from>
    <xdr:to>
      <xdr:col>15</xdr:col>
      <xdr:colOff>95251</xdr:colOff>
      <xdr:row>65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3E7BEFF9-29AF-4F56-82F2-C67B485AAB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15</xdr:col>
      <xdr:colOff>95250</xdr:colOff>
      <xdr:row>81</xdr:row>
      <xdr:rowOff>179916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09739695-38DE-473F-800C-A3A3CD8B43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Q:\DEPARTAMENT\TAULES%20DADES\2024\TAULES%202024%20DADES_SAVO.xlsx" TargetMode="External"/><Relationship Id="rId1" Type="http://schemas.openxmlformats.org/officeDocument/2006/relationships/externalLinkPath" Target="/DEPARTAMENT/TAULES%20DADES/2024/TAULES%202024%20DADES_SA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SUM 2024"/>
      <sheetName val="PAPER I CARTRÓ"/>
      <sheetName val="PAPER CARTRÓ COMERCIAL "/>
      <sheetName val="ENVASOS"/>
      <sheetName val="VIDRE"/>
      <sheetName val="FORM"/>
      <sheetName val="RMO"/>
      <sheetName val="VERD"/>
      <sheetName val="Voluminosos"/>
      <sheetName val="MENSUAL DEIXALLERIES"/>
      <sheetName val="DEIXALLERIES"/>
      <sheetName val="RESUM DEIXALLERIES"/>
    </sheetNames>
    <sheetDataSet>
      <sheetData sheetId="0">
        <row r="3">
          <cell r="A3" t="str">
            <v>Paper/Cartró</v>
          </cell>
        </row>
        <row r="4">
          <cell r="A4">
            <v>2017</v>
          </cell>
          <cell r="N4">
            <v>4953910.0599999996</v>
          </cell>
        </row>
        <row r="5">
          <cell r="A5">
            <v>2018</v>
          </cell>
          <cell r="N5">
            <v>6017219.8599999994</v>
          </cell>
        </row>
        <row r="6">
          <cell r="A6">
            <v>2019</v>
          </cell>
          <cell r="N6">
            <v>7250915.5699999984</v>
          </cell>
        </row>
        <row r="7">
          <cell r="A7">
            <v>2020</v>
          </cell>
          <cell r="N7">
            <v>8372094.2899999982</v>
          </cell>
        </row>
        <row r="8">
          <cell r="A8">
            <v>2021</v>
          </cell>
          <cell r="N8">
            <v>8090302.4499999993</v>
          </cell>
        </row>
        <row r="9">
          <cell r="A9">
            <v>2022</v>
          </cell>
          <cell r="N9">
            <v>7739103.2193523832</v>
          </cell>
        </row>
        <row r="10">
          <cell r="N10">
            <v>8150056.6269223504</v>
          </cell>
        </row>
        <row r="11">
          <cell r="A11">
            <v>2024</v>
          </cell>
          <cell r="N11">
            <v>2055540</v>
          </cell>
        </row>
        <row r="13">
          <cell r="A13" t="str">
            <v>Envasos</v>
          </cell>
        </row>
        <row r="14">
          <cell r="N14">
            <v>5549519.3747712802</v>
          </cell>
        </row>
        <row r="15">
          <cell r="N15">
            <v>5899329.4367639748</v>
          </cell>
        </row>
        <row r="16">
          <cell r="N16">
            <v>6396876.398</v>
          </cell>
        </row>
        <row r="17">
          <cell r="N17">
            <v>7402776.0099999998</v>
          </cell>
        </row>
        <row r="18">
          <cell r="N18">
            <v>7561088.5255253883</v>
          </cell>
        </row>
        <row r="19">
          <cell r="N19">
            <v>7655482.2340692831</v>
          </cell>
        </row>
        <row r="20">
          <cell r="N20">
            <v>7935282.07081105</v>
          </cell>
        </row>
        <row r="23">
          <cell r="A23" t="str">
            <v>Vidre</v>
          </cell>
        </row>
        <row r="24">
          <cell r="N24">
            <v>5486423.1520000007</v>
          </cell>
        </row>
        <row r="25">
          <cell r="N25">
            <v>5606946.0300000003</v>
          </cell>
        </row>
        <row r="26">
          <cell r="N26">
            <v>5795567.3700000001</v>
          </cell>
        </row>
        <row r="27">
          <cell r="N27">
            <v>6653404.8399999999</v>
          </cell>
        </row>
        <row r="28">
          <cell r="N28">
            <v>6597864.3999999994</v>
          </cell>
        </row>
        <row r="29">
          <cell r="N29">
            <v>6437843.5985748544</v>
          </cell>
        </row>
        <row r="30">
          <cell r="N30">
            <v>6323008.918654019</v>
          </cell>
        </row>
        <row r="31">
          <cell r="N31">
            <v>1673056.6213055025</v>
          </cell>
        </row>
        <row r="33">
          <cell r="A33" t="str">
            <v>FORM</v>
          </cell>
        </row>
        <row r="34">
          <cell r="N34">
            <v>5812523.8599999994</v>
          </cell>
        </row>
        <row r="35">
          <cell r="N35">
            <v>5709720.0299999993</v>
          </cell>
        </row>
        <row r="36">
          <cell r="N36">
            <v>5559130.04</v>
          </cell>
        </row>
        <row r="37">
          <cell r="N37">
            <v>6073854.0300000003</v>
          </cell>
        </row>
        <row r="38">
          <cell r="N38">
            <v>5947509.9800000004</v>
          </cell>
        </row>
        <row r="39">
          <cell r="N39">
            <v>6982359.0099983001</v>
          </cell>
        </row>
        <row r="40">
          <cell r="N40">
            <v>7537759.9900000002</v>
          </cell>
        </row>
        <row r="41">
          <cell r="N41">
            <v>1819680</v>
          </cell>
        </row>
        <row r="43">
          <cell r="A43" t="str">
            <v>RMO</v>
          </cell>
        </row>
        <row r="44">
          <cell r="N44">
            <v>15636729</v>
          </cell>
        </row>
        <row r="45">
          <cell r="N45">
            <v>15240978</v>
          </cell>
        </row>
        <row r="46">
          <cell r="N46">
            <v>12866677.82</v>
          </cell>
        </row>
        <row r="47">
          <cell r="N47">
            <v>13694820.1</v>
          </cell>
        </row>
        <row r="48">
          <cell r="N48">
            <v>14469238.01</v>
          </cell>
        </row>
        <row r="49">
          <cell r="N49">
            <v>17530549</v>
          </cell>
        </row>
        <row r="50">
          <cell r="N50">
            <v>14309430</v>
          </cell>
        </row>
        <row r="51">
          <cell r="N51">
            <v>3435290</v>
          </cell>
        </row>
      </sheetData>
      <sheetData sheetId="1">
        <row r="4">
          <cell r="C4" t="str">
            <v>Gener</v>
          </cell>
          <cell r="D4" t="str">
            <v>Febrer</v>
          </cell>
          <cell r="E4" t="str">
            <v>Març</v>
          </cell>
          <cell r="F4" t="str">
            <v>Abril</v>
          </cell>
          <cell r="G4" t="str">
            <v>Maig</v>
          </cell>
          <cell r="H4" t="str">
            <v>Juny</v>
          </cell>
          <cell r="I4" t="str">
            <v>Juliol</v>
          </cell>
          <cell r="J4" t="str">
            <v>Agost</v>
          </cell>
          <cell r="K4" t="str">
            <v>Setembre</v>
          </cell>
          <cell r="L4" t="str">
            <v>Octubre</v>
          </cell>
          <cell r="M4" t="str">
            <v>Novembre</v>
          </cell>
          <cell r="N4" t="str">
            <v>Desembre</v>
          </cell>
        </row>
        <row r="45">
          <cell r="B45" t="str">
            <v>TOTAL MENSUAL 2024</v>
          </cell>
          <cell r="C45">
            <v>655298.30000000005</v>
          </cell>
          <cell r="D45">
            <v>540784.89999999991</v>
          </cell>
          <cell r="E45">
            <v>588640.09999999986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B46" t="str">
            <v>TOTAL MENSUAL 2023</v>
          </cell>
          <cell r="C46">
            <v>625276.69999999984</v>
          </cell>
          <cell r="D46">
            <v>510618.6</v>
          </cell>
          <cell r="E46">
            <v>535114.79999999993</v>
          </cell>
          <cell r="F46">
            <v>520198.17692234967</v>
          </cell>
          <cell r="G46">
            <v>633049.59999999986</v>
          </cell>
          <cell r="H46">
            <v>630606.50000000047</v>
          </cell>
          <cell r="I46">
            <v>637260.29999999981</v>
          </cell>
          <cell r="J46">
            <v>565122.90000000026</v>
          </cell>
          <cell r="K46">
            <v>615964.40000000037</v>
          </cell>
          <cell r="L46">
            <v>575183.80000000075</v>
          </cell>
          <cell r="M46">
            <v>546391.00000000023</v>
          </cell>
          <cell r="N46">
            <v>635211.54999999993</v>
          </cell>
        </row>
      </sheetData>
      <sheetData sheetId="2">
        <row r="4">
          <cell r="C4" t="str">
            <v>Gener</v>
          </cell>
          <cell r="D4" t="str">
            <v>Febrer</v>
          </cell>
          <cell r="E4" t="str">
            <v>Març</v>
          </cell>
          <cell r="F4" t="str">
            <v>Abril</v>
          </cell>
          <cell r="G4" t="str">
            <v>Maig</v>
          </cell>
          <cell r="H4" t="str">
            <v>Juny</v>
          </cell>
          <cell r="I4" t="str">
            <v>Juliol</v>
          </cell>
          <cell r="J4" t="str">
            <v>Agost</v>
          </cell>
          <cell r="K4" t="str">
            <v>Setembre</v>
          </cell>
          <cell r="L4" t="str">
            <v>Octubre</v>
          </cell>
          <cell r="M4" t="str">
            <v>Novembre</v>
          </cell>
          <cell r="N4" t="str">
            <v>Desembre</v>
          </cell>
        </row>
        <row r="45">
          <cell r="B45" t="str">
            <v>TOTAL MENSUAL 2024</v>
          </cell>
          <cell r="C45">
            <v>88161.7</v>
          </cell>
          <cell r="D45">
            <v>91365.1</v>
          </cell>
          <cell r="E45">
            <v>91289.9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B46" t="str">
            <v>TOTAL MENSUAL 2023</v>
          </cell>
          <cell r="C46">
            <v>93153.3</v>
          </cell>
          <cell r="D46">
            <v>83351.500000000015</v>
          </cell>
          <cell r="E46">
            <v>95795.199999999997</v>
          </cell>
          <cell r="F46">
            <v>80591.8</v>
          </cell>
          <cell r="G46">
            <v>93830.399999999994</v>
          </cell>
          <cell r="H46">
            <v>108893.5</v>
          </cell>
          <cell r="I46">
            <v>98909.7</v>
          </cell>
          <cell r="J46">
            <v>69934.099999999991</v>
          </cell>
          <cell r="K46">
            <v>99075.6</v>
          </cell>
          <cell r="L46">
            <v>94996.200000000012</v>
          </cell>
          <cell r="M46">
            <v>95099</v>
          </cell>
          <cell r="N46">
            <v>106428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A02C060-F276-472F-99F8-8A2FF003A1BD}" name="Tabla27" displayName="Tabla27" ref="A4:O48" totalsRowShown="0" headerRowDxfId="152" dataDxfId="150" headerRowBorderDxfId="151" tableBorderDxfId="149" totalsRowBorderDxfId="148">
  <sortState xmlns:xlrd2="http://schemas.microsoft.com/office/spreadsheetml/2017/richdata2" ref="A5:O48">
    <sortCondition ref="A5:A48"/>
  </sortState>
  <tableColumns count="15">
    <tableColumn id="15" xr3:uid="{BEF95181-B193-4B9E-A24C-EFFA382790EC}" name="Núm." dataDxfId="147"/>
    <tableColumn id="1" xr3:uid="{D49F229C-C441-44F5-8431-192D4060C00B}" name="Població" dataDxfId="146"/>
    <tableColumn id="2" xr3:uid="{E82D8CAC-29EB-4D0E-A59F-D85089226E0A}" name="Gener" dataDxfId="145"/>
    <tableColumn id="3" xr3:uid="{90ADBECF-F446-47B6-BE5C-C515EE420CB0}" name="Febrer" dataDxfId="144"/>
    <tableColumn id="4" xr3:uid="{1BFCB647-4365-4245-8262-700ADBA33C8B}" name="Març" dataDxfId="143"/>
    <tableColumn id="5" xr3:uid="{1D9B3805-087F-4B91-A4D4-076915E37D47}" name="Abril" dataDxfId="142"/>
    <tableColumn id="6" xr3:uid="{CC9973DC-D770-426A-B341-1A261EEF8546}" name="Maig" dataDxfId="141"/>
    <tableColumn id="7" xr3:uid="{0400D052-2190-4F9A-A61F-D896A9BB089D}" name="Juny" dataDxfId="140"/>
    <tableColumn id="8" xr3:uid="{A5AD896D-C80E-4094-9614-9721936F058B}" name="Juliol" dataDxfId="139"/>
    <tableColumn id="9" xr3:uid="{FA3DB990-E747-44BB-96B8-4DE1FFF26F33}" name="Agost" dataDxfId="138"/>
    <tableColumn id="10" xr3:uid="{7A923CF9-6461-4B14-9F6E-F3FA5A28294E}" name="Setembre" dataDxfId="137"/>
    <tableColumn id="11" xr3:uid="{663A3EF0-6A2D-4ACE-AF66-6B025A1B3680}" name="Octubre" dataDxfId="136"/>
    <tableColumn id="12" xr3:uid="{593CDE76-31E7-47ED-B057-8C0A448900FC}" name="Novembre" dataDxfId="135"/>
    <tableColumn id="13" xr3:uid="{68DEE7F9-3BEF-456C-8497-595D73138426}" name="Desembre" dataDxfId="134"/>
    <tableColumn id="14" xr3:uid="{29C035CF-A495-438C-AC2F-BD7237338A75}" name="TOTAL" dataDxfId="133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30C3C91D-6855-438F-BE1B-DFCBDF310760}" name="Tabla2510" displayName="Tabla2510" ref="A4:O47" totalsRowShown="0" headerRowDxfId="132" dataDxfId="130" headerRowBorderDxfId="131" tableBorderDxfId="129" totalsRowBorderDxfId="128">
  <sortState xmlns:xlrd2="http://schemas.microsoft.com/office/spreadsheetml/2017/richdata2" ref="A5:O48">
    <sortCondition ref="A5:A48"/>
  </sortState>
  <tableColumns count="15">
    <tableColumn id="15" xr3:uid="{1FBAE85D-AE94-42DC-9BF9-5D3D47CD1C1F}" name="Núm." dataDxfId="127"/>
    <tableColumn id="1" xr3:uid="{89211372-E1AC-4951-B7DB-2BC00F43C3E1}" name="Població" dataDxfId="126"/>
    <tableColumn id="2" xr3:uid="{A9A2F235-8CFA-4549-8D8E-6DBA944F2856}" name="Gener" dataDxfId="125"/>
    <tableColumn id="3" xr3:uid="{DCC2997E-8078-4C2F-9BA9-746D1C6CF730}" name="Febrer" dataDxfId="124"/>
    <tableColumn id="4" xr3:uid="{2D97B691-B87A-405E-830F-959C6D256CBB}" name="Març" dataDxfId="123"/>
    <tableColumn id="5" xr3:uid="{847785EC-057F-4531-82F0-2C613605FFF4}" name="Abril" dataDxfId="122"/>
    <tableColumn id="6" xr3:uid="{EE418470-D984-4998-A308-033218BE531B}" name="Maig" dataDxfId="121"/>
    <tableColumn id="7" xr3:uid="{21E6D360-2F50-483E-B8F5-CEF0ABB88C22}" name="Juny" dataDxfId="120"/>
    <tableColumn id="8" xr3:uid="{C787D5A1-ABFE-4BAB-8E4C-1294F7E47359}" name="Juliol" dataDxfId="119"/>
    <tableColumn id="9" xr3:uid="{F59DD4F0-A564-4BFC-950B-600141DD29B8}" name="Agost" dataDxfId="118"/>
    <tableColumn id="10" xr3:uid="{DF58D245-537C-4F59-941E-99B99A66C82C}" name="Setembre" dataDxfId="117"/>
    <tableColumn id="11" xr3:uid="{B674D7FA-1AED-435D-92BA-CEA328E99118}" name="Octubre" dataDxfId="116"/>
    <tableColumn id="12" xr3:uid="{4C24DD29-350E-4059-AFB5-4B5B77B0EACD}" name="Novembre" dataDxfId="115"/>
    <tableColumn id="13" xr3:uid="{6CF60A03-AFAB-4A86-8A48-7CBB113C9541}" name="Desembre" dataDxfId="114"/>
    <tableColumn id="14" xr3:uid="{5ED4B7E6-903A-45C6-87CF-7716314C177D}" name="TOTAL" dataDxfId="113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a3" displayName="Tabla3" ref="A3:O46" totalsRowShown="0" headerRowDxfId="112" dataDxfId="111" tableBorderDxfId="110">
  <sortState xmlns:xlrd2="http://schemas.microsoft.com/office/spreadsheetml/2017/richdata2" ref="A5:O48">
    <sortCondition ref="A5:A48"/>
  </sortState>
  <tableColumns count="15">
    <tableColumn id="15" xr3:uid="{00000000-0010-0000-0200-00000F000000}" name="Núm. " dataDxfId="109"/>
    <tableColumn id="1" xr3:uid="{00000000-0010-0000-0200-000001000000}" name="Població" dataDxfId="108"/>
    <tableColumn id="2" xr3:uid="{00000000-0010-0000-0200-000002000000}" name="Gener" dataDxfId="107"/>
    <tableColumn id="3" xr3:uid="{00000000-0010-0000-0200-000003000000}" name="Febrer" dataDxfId="106"/>
    <tableColumn id="4" xr3:uid="{00000000-0010-0000-0200-000004000000}" name="Març" dataDxfId="105"/>
    <tableColumn id="5" xr3:uid="{00000000-0010-0000-0200-000005000000}" name="Abril" dataDxfId="104"/>
    <tableColumn id="6" xr3:uid="{00000000-0010-0000-0200-000006000000}" name="Maig" dataDxfId="103"/>
    <tableColumn id="7" xr3:uid="{00000000-0010-0000-0200-000007000000}" name="Juny" dataDxfId="102"/>
    <tableColumn id="8" xr3:uid="{00000000-0010-0000-0200-000008000000}" name="Juliol" dataDxfId="101"/>
    <tableColumn id="9" xr3:uid="{00000000-0010-0000-0200-000009000000}" name="Agost" dataDxfId="100"/>
    <tableColumn id="10" xr3:uid="{00000000-0010-0000-0200-00000A000000}" name="Setembre" dataDxfId="99"/>
    <tableColumn id="11" xr3:uid="{00000000-0010-0000-0200-00000B000000}" name="Octubre" dataDxfId="98"/>
    <tableColumn id="12" xr3:uid="{00000000-0010-0000-0200-00000C000000}" name="Novembre" dataDxfId="97"/>
    <tableColumn id="13" xr3:uid="{00000000-0010-0000-0200-00000D000000}" name="Desembre" dataDxfId="96"/>
    <tableColumn id="14" xr3:uid="{00000000-0010-0000-0200-00000E000000}" name="TOTAL" dataDxfId="95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a5" displayName="Tabla5" ref="A4:O47" totalsRowShown="0" headerRowDxfId="94" dataDxfId="93" tableBorderDxfId="92">
  <sortState xmlns:xlrd2="http://schemas.microsoft.com/office/spreadsheetml/2017/richdata2" ref="A5:O48">
    <sortCondition ref="A5:A48"/>
  </sortState>
  <tableColumns count="15">
    <tableColumn id="15" xr3:uid="{00000000-0010-0000-0300-00000F000000}" name="Núm." dataDxfId="91"/>
    <tableColumn id="1" xr3:uid="{00000000-0010-0000-0300-000001000000}" name="Població" dataDxfId="90"/>
    <tableColumn id="2" xr3:uid="{00000000-0010-0000-0300-000002000000}" name="Gener" dataDxfId="89"/>
    <tableColumn id="3" xr3:uid="{00000000-0010-0000-0300-000003000000}" name="Febrer" dataDxfId="88"/>
    <tableColumn id="4" xr3:uid="{00000000-0010-0000-0300-000004000000}" name="Març" dataDxfId="87"/>
    <tableColumn id="5" xr3:uid="{00000000-0010-0000-0300-000005000000}" name="Abril" dataDxfId="86"/>
    <tableColumn id="6" xr3:uid="{00000000-0010-0000-0300-000006000000}" name="Maig" dataDxfId="85"/>
    <tableColumn id="7" xr3:uid="{00000000-0010-0000-0300-000007000000}" name="Juny" dataDxfId="84"/>
    <tableColumn id="8" xr3:uid="{00000000-0010-0000-0300-000008000000}" name="Juliol" dataDxfId="83"/>
    <tableColumn id="9" xr3:uid="{00000000-0010-0000-0300-000009000000}" name="Agost" dataDxfId="82"/>
    <tableColumn id="10" xr3:uid="{00000000-0010-0000-0300-00000A000000}" name="Setembre" dataDxfId="81"/>
    <tableColumn id="11" xr3:uid="{00000000-0010-0000-0300-00000B000000}" name="Octubre" dataDxfId="80"/>
    <tableColumn id="12" xr3:uid="{00000000-0010-0000-0300-00000C000000}" name="Novembre" dataDxfId="79"/>
    <tableColumn id="13" xr3:uid="{00000000-0010-0000-0300-00000D000000}" name="Desembre" dataDxfId="78"/>
    <tableColumn id="14" xr3:uid="{00000000-0010-0000-0300-00000E000000}" name="TOTAL" dataDxfId="77"/>
  </tableColumns>
  <tableStyleInfo name="TableStyleMedium4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4000000}" name="Tabla8" displayName="Tabla8" ref="A3:O46" totalsRowShown="0" headerRowDxfId="76" dataDxfId="75" tableBorderDxfId="74">
  <sortState xmlns:xlrd2="http://schemas.microsoft.com/office/spreadsheetml/2017/richdata2" ref="A4:O47">
    <sortCondition ref="A4:A47"/>
  </sortState>
  <tableColumns count="15">
    <tableColumn id="15" xr3:uid="{00000000-0010-0000-0400-00000F000000}" name="Núm." dataDxfId="73"/>
    <tableColumn id="1" xr3:uid="{00000000-0010-0000-0400-000001000000}" name="Població" dataDxfId="72"/>
    <tableColumn id="2" xr3:uid="{00000000-0010-0000-0400-000002000000}" name="Gener" dataDxfId="71"/>
    <tableColumn id="3" xr3:uid="{00000000-0010-0000-0400-000003000000}" name="Febrer" dataDxfId="70"/>
    <tableColumn id="4" xr3:uid="{00000000-0010-0000-0400-000004000000}" name="Març" dataDxfId="69"/>
    <tableColumn id="5" xr3:uid="{00000000-0010-0000-0400-000005000000}" name="Abril" dataDxfId="68"/>
    <tableColumn id="6" xr3:uid="{00000000-0010-0000-0400-000006000000}" name="Maig" dataDxfId="67"/>
    <tableColumn id="7" xr3:uid="{00000000-0010-0000-0400-000007000000}" name="Juny" dataDxfId="66"/>
    <tableColumn id="8" xr3:uid="{00000000-0010-0000-0400-000008000000}" name="Juliol" dataDxfId="65"/>
    <tableColumn id="9" xr3:uid="{00000000-0010-0000-0400-000009000000}" name="Agost" dataDxfId="64"/>
    <tableColumn id="10" xr3:uid="{00000000-0010-0000-0400-00000A000000}" name="Setembre" dataDxfId="63"/>
    <tableColumn id="11" xr3:uid="{00000000-0010-0000-0400-00000B000000}" name="Octubre" dataDxfId="62"/>
    <tableColumn id="12" xr3:uid="{00000000-0010-0000-0400-00000C000000}" name="Novembre" dataDxfId="61"/>
    <tableColumn id="13" xr3:uid="{00000000-0010-0000-0400-00000D000000}" name="Desembre" dataDxfId="60"/>
    <tableColumn id="14" xr3:uid="{00000000-0010-0000-0400-00000E000000}" name="TOTAL" dataDxfId="59"/>
  </tableColumns>
  <tableStyleInfo name="TableStyleMedium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5000000}" name="Tabla12" displayName="Tabla12" ref="A3:O43" totalsRowShown="0" headerRowDxfId="58" dataDxfId="56" headerRowBorderDxfId="57" tableBorderDxfId="55" totalsRowBorderDxfId="54">
  <sortState xmlns:xlrd2="http://schemas.microsoft.com/office/spreadsheetml/2017/richdata2" ref="A4:O44">
    <sortCondition ref="A4:A44"/>
  </sortState>
  <tableColumns count="15">
    <tableColumn id="15" xr3:uid="{00000000-0010-0000-0500-00000F000000}" name="Núm." dataDxfId="53"/>
    <tableColumn id="1" xr3:uid="{00000000-0010-0000-0500-000001000000}" name="Població" dataDxfId="52"/>
    <tableColumn id="2" xr3:uid="{00000000-0010-0000-0500-000002000000}" name="Gener" dataDxfId="5"/>
    <tableColumn id="3" xr3:uid="{00000000-0010-0000-0500-000003000000}" name="Febrer" dataDxfId="4"/>
    <tableColumn id="4" xr3:uid="{00000000-0010-0000-0500-000004000000}" name="Març" dataDxfId="3"/>
    <tableColumn id="5" xr3:uid="{00000000-0010-0000-0500-000005000000}" name="Abril" dataDxfId="51"/>
    <tableColumn id="6" xr3:uid="{00000000-0010-0000-0500-000006000000}" name="Maig" dataDxfId="50"/>
    <tableColumn id="7" xr3:uid="{00000000-0010-0000-0500-000007000000}" name="Juny" dataDxfId="49"/>
    <tableColumn id="8" xr3:uid="{00000000-0010-0000-0500-000008000000}" name="Juliol" dataDxfId="48"/>
    <tableColumn id="9" xr3:uid="{00000000-0010-0000-0500-000009000000}" name="Agost" dataDxfId="47"/>
    <tableColumn id="10" xr3:uid="{00000000-0010-0000-0500-00000A000000}" name="Setembre" dataDxfId="46"/>
    <tableColumn id="11" xr3:uid="{00000000-0010-0000-0500-00000B000000}" name="Octubre" dataDxfId="45"/>
    <tableColumn id="12" xr3:uid="{00000000-0010-0000-0500-00000C000000}" name="Novembre" dataDxfId="44"/>
    <tableColumn id="13" xr3:uid="{00000000-0010-0000-0500-00000D000000}" name="Desembre" dataDxfId="43"/>
    <tableColumn id="14" xr3:uid="{00000000-0010-0000-0500-00000E000000}" name="TOTAL" dataDxfId="42"/>
  </tableColumns>
  <tableStyleInfo name="Estilo de tabla 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6000000}" name="Tabla911" displayName="Tabla911" ref="A3:O46" totalsRowShown="0" headerRowDxfId="41" dataDxfId="40" tableBorderDxfId="39">
  <sortState xmlns:xlrd2="http://schemas.microsoft.com/office/spreadsheetml/2017/richdata2" ref="A4:O45">
    <sortCondition ref="A4:A45"/>
  </sortState>
  <tableColumns count="15">
    <tableColumn id="15" xr3:uid="{00000000-0010-0000-0600-00000F000000}" name="Núm." dataDxfId="38"/>
    <tableColumn id="1" xr3:uid="{00000000-0010-0000-0600-000001000000}" name="Població" dataDxfId="37"/>
    <tableColumn id="2" xr3:uid="{00000000-0010-0000-0600-000002000000}" name="Gener" dataDxfId="36"/>
    <tableColumn id="3" xr3:uid="{00000000-0010-0000-0600-000003000000}" name="Febrer" dataDxfId="35"/>
    <tableColumn id="4" xr3:uid="{00000000-0010-0000-0600-000004000000}" name="Març" dataDxfId="34"/>
    <tableColumn id="5" xr3:uid="{00000000-0010-0000-0600-000005000000}" name="Abril" dataDxfId="33"/>
    <tableColumn id="6" xr3:uid="{00000000-0010-0000-0600-000006000000}" name="Maig" dataDxfId="32"/>
    <tableColumn id="7" xr3:uid="{00000000-0010-0000-0600-000007000000}" name="Juny" dataDxfId="31"/>
    <tableColumn id="8" xr3:uid="{00000000-0010-0000-0600-000008000000}" name="Juliol" dataDxfId="30"/>
    <tableColumn id="9" xr3:uid="{00000000-0010-0000-0600-000009000000}" name="Agost" dataDxfId="29"/>
    <tableColumn id="10" xr3:uid="{00000000-0010-0000-0600-00000A000000}" name="Setembre" dataDxfId="28"/>
    <tableColumn id="11" xr3:uid="{00000000-0010-0000-0600-00000B000000}" name="Octubre" dataDxfId="27"/>
    <tableColumn id="12" xr3:uid="{00000000-0010-0000-0600-00000C000000}" name="Novembre" dataDxfId="26"/>
    <tableColumn id="13" xr3:uid="{00000000-0010-0000-0600-00000D000000}" name="Desembre" dataDxfId="25"/>
    <tableColumn id="14" xr3:uid="{00000000-0010-0000-0600-00000E000000}" name="TOTAL" dataDxfId="24"/>
  </tableColumns>
  <tableStyleInfo name="TableStyleLight18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Tabla91112" displayName="Tabla91112" ref="A3:O46" totalsRowShown="0" headerRowDxfId="23" dataDxfId="22" tableBorderDxfId="21">
  <sortState xmlns:xlrd2="http://schemas.microsoft.com/office/spreadsheetml/2017/richdata2" ref="A4:O45">
    <sortCondition ref="A4:A45"/>
  </sortState>
  <tableColumns count="15">
    <tableColumn id="15" xr3:uid="{00000000-0010-0000-0700-00000F000000}" name="Núm." dataDxfId="20"/>
    <tableColumn id="1" xr3:uid="{00000000-0010-0000-0700-000001000000}" name="Població" dataDxfId="19"/>
    <tableColumn id="2" xr3:uid="{00000000-0010-0000-0700-000002000000}" name="Gener" dataDxfId="18"/>
    <tableColumn id="3" xr3:uid="{00000000-0010-0000-0700-000003000000}" name="Febrer" dataDxfId="17"/>
    <tableColumn id="4" xr3:uid="{00000000-0010-0000-0700-000004000000}" name="Març" dataDxfId="16"/>
    <tableColumn id="5" xr3:uid="{00000000-0010-0000-0700-000005000000}" name="Abril" dataDxfId="15"/>
    <tableColumn id="6" xr3:uid="{00000000-0010-0000-0700-000006000000}" name="Maig" dataDxfId="14"/>
    <tableColumn id="7" xr3:uid="{00000000-0010-0000-0700-000007000000}" name="Juny" dataDxfId="13"/>
    <tableColumn id="8" xr3:uid="{00000000-0010-0000-0700-000008000000}" name="Juliol" dataDxfId="12"/>
    <tableColumn id="9" xr3:uid="{00000000-0010-0000-0700-000009000000}" name="Agost" dataDxfId="11"/>
    <tableColumn id="10" xr3:uid="{00000000-0010-0000-0700-00000A000000}" name="Setembre" dataDxfId="10"/>
    <tableColumn id="11" xr3:uid="{00000000-0010-0000-0700-00000B000000}" name="Octubre" dataDxfId="9"/>
    <tableColumn id="12" xr3:uid="{00000000-0010-0000-0700-00000C000000}" name="Novembre" dataDxfId="8"/>
    <tableColumn id="13" xr3:uid="{00000000-0010-0000-0700-00000D000000}" name="Desembre" dataDxfId="7"/>
    <tableColumn id="14" xr3:uid="{00000000-0010-0000-0700-00000E000000}" name="TOTAL" dataDxfId="6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2"/>
  <sheetViews>
    <sheetView tabSelected="1" workbookViewId="0">
      <selection activeCell="R58" sqref="R58"/>
    </sheetView>
  </sheetViews>
  <sheetFormatPr baseColWidth="10" defaultRowHeight="15" x14ac:dyDescent="0.25"/>
  <cols>
    <col min="14" max="14" width="11.5703125" style="206"/>
  </cols>
  <sheetData>
    <row r="1" spans="1:17" ht="15.75" thickBot="1" x14ac:dyDescent="0.3"/>
    <row r="2" spans="1:17" ht="15.75" thickBot="1" x14ac:dyDescent="0.3">
      <c r="B2" s="185" t="s">
        <v>26</v>
      </c>
      <c r="C2" s="186" t="s">
        <v>27</v>
      </c>
      <c r="D2" s="186" t="s">
        <v>28</v>
      </c>
      <c r="E2" s="186" t="s">
        <v>29</v>
      </c>
      <c r="F2" s="186" t="s">
        <v>30</v>
      </c>
      <c r="G2" s="186" t="s">
        <v>31</v>
      </c>
      <c r="H2" s="186" t="s">
        <v>32</v>
      </c>
      <c r="I2" s="186" t="s">
        <v>33</v>
      </c>
      <c r="J2" s="190" t="s">
        <v>34</v>
      </c>
      <c r="K2" s="194" t="s">
        <v>35</v>
      </c>
      <c r="L2" s="194" t="s">
        <v>36</v>
      </c>
      <c r="M2" s="194" t="s">
        <v>37</v>
      </c>
    </row>
    <row r="3" spans="1:17" x14ac:dyDescent="0.25">
      <c r="A3" s="182" t="s">
        <v>61</v>
      </c>
    </row>
    <row r="4" spans="1:17" x14ac:dyDescent="0.25">
      <c r="A4" s="182">
        <v>2017</v>
      </c>
      <c r="B4" s="183">
        <v>412581.04000000004</v>
      </c>
      <c r="C4" s="184">
        <v>352130.01999999996</v>
      </c>
      <c r="D4" s="184">
        <v>405029.97000000009</v>
      </c>
      <c r="E4" s="184">
        <v>366729.58000000007</v>
      </c>
      <c r="F4" s="184">
        <v>419681.99999999988</v>
      </c>
      <c r="G4" s="184">
        <v>448799.34</v>
      </c>
      <c r="H4" s="184">
        <v>442599.29000000004</v>
      </c>
      <c r="I4" s="184">
        <v>414289.86</v>
      </c>
      <c r="J4" s="184">
        <v>439880.02</v>
      </c>
      <c r="K4" s="184">
        <v>419789.97</v>
      </c>
      <c r="L4" s="184">
        <v>388939.98999999987</v>
      </c>
      <c r="M4" s="184">
        <v>443458.97999999986</v>
      </c>
      <c r="N4" s="207">
        <f t="shared" ref="N4:N11" si="0">SUM(B4:M4)</f>
        <v>4953910.0599999996</v>
      </c>
      <c r="P4" s="191"/>
      <c r="Q4" s="191"/>
    </row>
    <row r="5" spans="1:17" x14ac:dyDescent="0.25">
      <c r="A5" s="182">
        <v>2018</v>
      </c>
      <c r="B5" s="201">
        <v>500479.45999999996</v>
      </c>
      <c r="C5" s="202">
        <v>375879.99999999988</v>
      </c>
      <c r="D5" s="202">
        <v>468981.76999999996</v>
      </c>
      <c r="E5" s="202">
        <v>450069.97999999986</v>
      </c>
      <c r="F5" s="202">
        <v>496034.98999999993</v>
      </c>
      <c r="G5" s="202">
        <v>504269.98999999987</v>
      </c>
      <c r="H5" s="202">
        <v>547712.77999999991</v>
      </c>
      <c r="I5" s="202">
        <v>491770.99000000005</v>
      </c>
      <c r="J5" s="202">
        <v>514509.97000000003</v>
      </c>
      <c r="K5" s="202">
        <v>559220</v>
      </c>
      <c r="L5" s="202">
        <v>536139.99</v>
      </c>
      <c r="M5" s="202">
        <v>572149.94000000018</v>
      </c>
      <c r="N5" s="208">
        <f t="shared" si="0"/>
        <v>6017219.8599999994</v>
      </c>
      <c r="P5" s="2"/>
    </row>
    <row r="6" spans="1:17" x14ac:dyDescent="0.25">
      <c r="A6" s="182">
        <v>2019</v>
      </c>
      <c r="B6" s="201">
        <v>566700.01</v>
      </c>
      <c r="C6" s="202">
        <v>459989.99999999994</v>
      </c>
      <c r="D6" s="202">
        <v>514580</v>
      </c>
      <c r="E6" s="202">
        <v>552220</v>
      </c>
      <c r="F6" s="202">
        <v>611979.99000000022</v>
      </c>
      <c r="G6" s="202">
        <v>580150.01</v>
      </c>
      <c r="H6" s="202">
        <v>684485.96</v>
      </c>
      <c r="I6" s="202">
        <v>573520.01</v>
      </c>
      <c r="J6" s="202">
        <v>641150</v>
      </c>
      <c r="K6" s="202">
        <v>678140.00999999978</v>
      </c>
      <c r="L6" s="202">
        <v>630520.00999999978</v>
      </c>
      <c r="M6" s="202">
        <v>757479.56999999983</v>
      </c>
      <c r="N6" s="208">
        <f t="shared" si="0"/>
        <v>7250915.5699999984</v>
      </c>
      <c r="P6" s="2"/>
    </row>
    <row r="7" spans="1:17" x14ac:dyDescent="0.25">
      <c r="A7" s="182">
        <v>2020</v>
      </c>
      <c r="B7" s="201">
        <v>773935.99999999977</v>
      </c>
      <c r="C7" s="201">
        <v>638270.26</v>
      </c>
      <c r="D7" s="201">
        <v>653740.02000000014</v>
      </c>
      <c r="E7" s="201">
        <v>654640</v>
      </c>
      <c r="F7" s="201">
        <v>649250.00999999989</v>
      </c>
      <c r="G7" s="201">
        <v>740840</v>
      </c>
      <c r="H7" s="201">
        <v>744250.05</v>
      </c>
      <c r="I7" s="201">
        <v>601062.01</v>
      </c>
      <c r="J7" s="201">
        <v>720299.9600000002</v>
      </c>
      <c r="K7" s="201">
        <v>699000.01999999979</v>
      </c>
      <c r="L7" s="201">
        <v>671759.98999999976</v>
      </c>
      <c r="M7" s="201">
        <v>825045.96999999986</v>
      </c>
      <c r="N7" s="208">
        <f t="shared" si="0"/>
        <v>8372094.2899999982</v>
      </c>
      <c r="P7" s="2"/>
    </row>
    <row r="8" spans="1:17" x14ac:dyDescent="0.25">
      <c r="A8" s="182">
        <v>2021</v>
      </c>
      <c r="B8" s="243">
        <v>703699.99999999988</v>
      </c>
      <c r="C8" s="243">
        <v>640039.99</v>
      </c>
      <c r="D8" s="243">
        <v>685150.00000000012</v>
      </c>
      <c r="E8" s="243">
        <v>642322</v>
      </c>
      <c r="F8" s="243">
        <v>651640.98</v>
      </c>
      <c r="G8" s="243">
        <v>704409.97000000009</v>
      </c>
      <c r="H8" s="243">
        <v>707238.97999999986</v>
      </c>
      <c r="I8" s="243">
        <v>605390.02</v>
      </c>
      <c r="J8" s="243">
        <v>677644.00999999989</v>
      </c>
      <c r="K8" s="243">
        <v>661403.98999999987</v>
      </c>
      <c r="L8" s="243">
        <v>661299.51000000013</v>
      </c>
      <c r="M8" s="243">
        <v>750063</v>
      </c>
      <c r="N8" s="208">
        <f t="shared" si="0"/>
        <v>8090302.4499999993</v>
      </c>
      <c r="P8" s="2"/>
    </row>
    <row r="9" spans="1:17" x14ac:dyDescent="0.25">
      <c r="A9" s="182">
        <v>2022</v>
      </c>
      <c r="B9" s="201">
        <v>692718</v>
      </c>
      <c r="C9" s="201">
        <v>583299</v>
      </c>
      <c r="D9" s="201">
        <v>664077</v>
      </c>
      <c r="E9" s="201">
        <v>626218.79826231126</v>
      </c>
      <c r="F9" s="201">
        <v>619839.82235711406</v>
      </c>
      <c r="G9" s="201">
        <v>620459.99999999988</v>
      </c>
      <c r="H9" s="201">
        <v>647559.99999999988</v>
      </c>
      <c r="I9" s="201">
        <v>604291.33333333337</v>
      </c>
      <c r="J9" s="201">
        <v>643413.55072020006</v>
      </c>
      <c r="K9" s="201">
        <v>633871.08533582208</v>
      </c>
      <c r="L9" s="201">
        <v>643234.85835531005</v>
      </c>
      <c r="M9" s="201">
        <v>760119.77098829392</v>
      </c>
      <c r="N9" s="208">
        <f t="shared" si="0"/>
        <v>7739103.2193523832</v>
      </c>
      <c r="P9" s="2"/>
    </row>
    <row r="10" spans="1:17" x14ac:dyDescent="0.25">
      <c r="A10" s="182">
        <v>2023</v>
      </c>
      <c r="B10" s="201">
        <v>718429.99999999988</v>
      </c>
      <c r="C10" s="201">
        <v>593970.1</v>
      </c>
      <c r="D10" s="201">
        <v>630909.99999999988</v>
      </c>
      <c r="E10" s="201">
        <v>600789.97692234966</v>
      </c>
      <c r="F10" s="201">
        <v>726879.99999999988</v>
      </c>
      <c r="G10" s="201">
        <v>739500.00000000047</v>
      </c>
      <c r="H10" s="201">
        <v>736169.99999999977</v>
      </c>
      <c r="I10" s="201">
        <v>635057.00000000023</v>
      </c>
      <c r="J10" s="201">
        <v>715040.00000000035</v>
      </c>
      <c r="K10" s="201">
        <v>670180.0000000007</v>
      </c>
      <c r="L10" s="201">
        <v>641490.00000000023</v>
      </c>
      <c r="M10" s="201">
        <v>741639.54999999993</v>
      </c>
      <c r="N10" s="208">
        <f t="shared" si="0"/>
        <v>8150056.6269223504</v>
      </c>
      <c r="P10" s="2"/>
    </row>
    <row r="11" spans="1:17" x14ac:dyDescent="0.25">
      <c r="A11" s="182">
        <v>2024</v>
      </c>
      <c r="B11" s="201">
        <f>'PAPER I CARTRÓ'!C45+'PAPER CARTRÓ COMERCIAL '!C45</f>
        <v>743460</v>
      </c>
      <c r="C11" s="201">
        <f>'PAPER I CARTRÓ'!D45+'PAPER CARTRÓ COMERCIAL '!D45</f>
        <v>632149.99999999988</v>
      </c>
      <c r="D11" s="201">
        <f>'PAPER I CARTRÓ'!E45+'PAPER CARTRÓ COMERCIAL '!E45</f>
        <v>679929.99999999988</v>
      </c>
      <c r="E11" s="201">
        <f>'PAPER I CARTRÓ'!F45+'PAPER CARTRÓ COMERCIAL '!F45</f>
        <v>0</v>
      </c>
      <c r="F11" s="201">
        <f>'PAPER I CARTRÓ'!G45+'PAPER CARTRÓ COMERCIAL '!G45</f>
        <v>0</v>
      </c>
      <c r="G11" s="201">
        <f>'PAPER I CARTRÓ'!H45+'PAPER CARTRÓ COMERCIAL '!H45</f>
        <v>0</v>
      </c>
      <c r="H11" s="201">
        <f>'PAPER I CARTRÓ'!I45+'PAPER CARTRÓ COMERCIAL '!I45</f>
        <v>0</v>
      </c>
      <c r="I11" s="201">
        <f>'PAPER I CARTRÓ'!J45+'PAPER CARTRÓ COMERCIAL '!J45</f>
        <v>0</v>
      </c>
      <c r="J11" s="201">
        <f>'PAPER I CARTRÓ'!K45+'PAPER CARTRÓ COMERCIAL '!K45</f>
        <v>0</v>
      </c>
      <c r="K11" s="201">
        <f>'PAPER I CARTRÓ'!L45+'PAPER CARTRÓ COMERCIAL '!L45</f>
        <v>0</v>
      </c>
      <c r="L11" s="201">
        <f>'PAPER I CARTRÓ'!M45+'PAPER CARTRÓ COMERCIAL '!M45</f>
        <v>0</v>
      </c>
      <c r="M11" s="201">
        <f>'PAPER I CARTRÓ'!N45+'PAPER CARTRÓ COMERCIAL '!N45</f>
        <v>0</v>
      </c>
      <c r="N11" s="208">
        <f t="shared" si="0"/>
        <v>2055540</v>
      </c>
      <c r="P11" s="2"/>
    </row>
    <row r="12" spans="1:17" x14ac:dyDescent="0.25">
      <c r="A12" s="211" t="s">
        <v>80</v>
      </c>
      <c r="B12" s="205">
        <f>(B11/B10)-1</f>
        <v>3.48398591372856E-2</v>
      </c>
      <c r="C12" s="205">
        <f t="shared" ref="C12:N12" si="1">(C11/C10)-1</f>
        <v>6.4279161526817452E-2</v>
      </c>
      <c r="D12" s="205">
        <f t="shared" si="1"/>
        <v>7.7697294384301951E-2</v>
      </c>
      <c r="E12" s="205">
        <f t="shared" si="1"/>
        <v>-1</v>
      </c>
      <c r="F12" s="205">
        <f t="shared" si="1"/>
        <v>-1</v>
      </c>
      <c r="G12" s="205">
        <f t="shared" si="1"/>
        <v>-1</v>
      </c>
      <c r="H12" s="205">
        <f t="shared" si="1"/>
        <v>-1</v>
      </c>
      <c r="I12" s="205">
        <f t="shared" si="1"/>
        <v>-1</v>
      </c>
      <c r="J12" s="205">
        <f t="shared" si="1"/>
        <v>-1</v>
      </c>
      <c r="K12" s="205">
        <f t="shared" si="1"/>
        <v>-1</v>
      </c>
      <c r="L12" s="205">
        <f t="shared" si="1"/>
        <v>-1</v>
      </c>
      <c r="M12" s="205">
        <f>(M11/M10)-1</f>
        <v>-1</v>
      </c>
      <c r="N12" s="205">
        <f t="shared" si="1"/>
        <v>-0.74778825545703975</v>
      </c>
    </row>
    <row r="13" spans="1:17" x14ac:dyDescent="0.25">
      <c r="A13" s="182" t="s">
        <v>62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</row>
    <row r="14" spans="1:17" x14ac:dyDescent="0.25">
      <c r="A14" s="182">
        <v>2017</v>
      </c>
      <c r="B14" s="192">
        <v>442484.61</v>
      </c>
      <c r="C14" s="193">
        <v>408539.2300000001</v>
      </c>
      <c r="D14" s="193">
        <v>473297.3000000001</v>
      </c>
      <c r="E14" s="193">
        <v>427112.19000000006</v>
      </c>
      <c r="F14" s="193">
        <v>484674.06999999995</v>
      </c>
      <c r="G14" s="193">
        <v>496882.84999999986</v>
      </c>
      <c r="H14" s="193">
        <v>486041.59</v>
      </c>
      <c r="I14" s="193">
        <v>460645.75999999995</v>
      </c>
      <c r="J14" s="193">
        <v>466163.29000000015</v>
      </c>
      <c r="K14" s="193">
        <v>478831.70999999996</v>
      </c>
      <c r="L14" s="193">
        <v>453783.78000000014</v>
      </c>
      <c r="M14" s="193">
        <v>471062.99477128073</v>
      </c>
      <c r="N14" s="209">
        <f t="shared" ref="N14:N21" si="2">SUM(B14:M14)</f>
        <v>5549519.3747712802</v>
      </c>
    </row>
    <row r="15" spans="1:17" x14ac:dyDescent="0.25">
      <c r="A15" s="182">
        <v>2018</v>
      </c>
      <c r="B15" s="192">
        <v>490334.8000000001</v>
      </c>
      <c r="C15" s="193">
        <v>419753.68000000011</v>
      </c>
      <c r="D15" s="193">
        <v>492199.96000000008</v>
      </c>
      <c r="E15" s="193">
        <v>476328.37999999995</v>
      </c>
      <c r="F15" s="193">
        <v>503947.99000000005</v>
      </c>
      <c r="G15" s="193">
        <v>490284.34899999999</v>
      </c>
      <c r="H15" s="193">
        <v>518693.8</v>
      </c>
      <c r="I15" s="193">
        <v>492693.88</v>
      </c>
      <c r="J15" s="193">
        <v>471178.86000000016</v>
      </c>
      <c r="K15" s="193">
        <v>528320.63</v>
      </c>
      <c r="L15" s="193">
        <v>514824.2977639751</v>
      </c>
      <c r="M15" s="193">
        <v>500768.80999999994</v>
      </c>
      <c r="N15" s="209">
        <f t="shared" si="2"/>
        <v>5899329.4367639748</v>
      </c>
    </row>
    <row r="16" spans="1:17" x14ac:dyDescent="0.25">
      <c r="A16" s="182">
        <v>2019</v>
      </c>
      <c r="B16" s="201">
        <v>500959.74000000005</v>
      </c>
      <c r="C16" s="202">
        <v>452922.39999999997</v>
      </c>
      <c r="D16" s="202">
        <v>504646.89</v>
      </c>
      <c r="E16" s="202">
        <v>517907.69</v>
      </c>
      <c r="F16" s="202">
        <v>546834.56999999995</v>
      </c>
      <c r="G16" s="202">
        <v>518689.01999999996</v>
      </c>
      <c r="H16" s="202">
        <v>594798.66</v>
      </c>
      <c r="I16" s="202">
        <v>527980.15999999992</v>
      </c>
      <c r="J16" s="202">
        <v>554666.4099999998</v>
      </c>
      <c r="K16" s="202">
        <v>558195.24999999988</v>
      </c>
      <c r="L16" s="202">
        <v>534002.38800000004</v>
      </c>
      <c r="M16" s="202">
        <v>585273.22</v>
      </c>
      <c r="N16" s="208">
        <f t="shared" si="2"/>
        <v>6396876.398</v>
      </c>
    </row>
    <row r="17" spans="1:14" x14ac:dyDescent="0.25">
      <c r="A17" s="182">
        <v>2020</v>
      </c>
      <c r="B17" s="201">
        <v>597449.85999999987</v>
      </c>
      <c r="C17" s="201">
        <v>526267.39999999991</v>
      </c>
      <c r="D17" s="201">
        <v>599738.1399999999</v>
      </c>
      <c r="E17" s="201">
        <v>634469.56000000006</v>
      </c>
      <c r="F17" s="201">
        <v>632673.99999999988</v>
      </c>
      <c r="G17" s="201">
        <v>666724.91999999981</v>
      </c>
      <c r="H17" s="201">
        <v>647125.47000000009</v>
      </c>
      <c r="I17" s="201">
        <v>582707.69000000006</v>
      </c>
      <c r="J17" s="201">
        <v>607231.66999999993</v>
      </c>
      <c r="K17" s="201">
        <v>629693.60999999987</v>
      </c>
      <c r="L17" s="201">
        <v>620253.68000000017</v>
      </c>
      <c r="M17" s="201">
        <v>658440.01</v>
      </c>
      <c r="N17" s="208">
        <f t="shared" si="2"/>
        <v>7402776.0099999998</v>
      </c>
    </row>
    <row r="18" spans="1:14" x14ac:dyDescent="0.25">
      <c r="A18" s="182">
        <v>2021</v>
      </c>
      <c r="B18" s="201">
        <v>609328.2300000001</v>
      </c>
      <c r="C18" s="201">
        <v>571196.77999999991</v>
      </c>
      <c r="D18" s="201">
        <v>651751.22</v>
      </c>
      <c r="E18" s="201">
        <v>635148.75999999989</v>
      </c>
      <c r="F18" s="201">
        <v>641992.59999999986</v>
      </c>
      <c r="G18" s="201">
        <v>650793.76</v>
      </c>
      <c r="H18" s="201">
        <v>659463.04</v>
      </c>
      <c r="I18" s="201">
        <v>606557.29999999993</v>
      </c>
      <c r="J18" s="201">
        <v>636501.04999999981</v>
      </c>
      <c r="K18" s="201">
        <v>622553.81000000006</v>
      </c>
      <c r="L18" s="201">
        <v>645245.97552538966</v>
      </c>
      <c r="M18" s="201">
        <v>630556</v>
      </c>
      <c r="N18" s="208">
        <f t="shared" si="2"/>
        <v>7561088.5255253883</v>
      </c>
    </row>
    <row r="19" spans="1:14" x14ac:dyDescent="0.25">
      <c r="A19" s="182">
        <v>2022</v>
      </c>
      <c r="B19" s="201">
        <v>629807</v>
      </c>
      <c r="C19" s="201">
        <v>560436</v>
      </c>
      <c r="D19" s="201">
        <v>654482</v>
      </c>
      <c r="E19" s="201">
        <v>637313.08744638693</v>
      </c>
      <c r="F19" s="201">
        <v>644043.9315793853</v>
      </c>
      <c r="G19" s="201">
        <v>627490.83275663399</v>
      </c>
      <c r="H19" s="201">
        <v>645919.95862308715</v>
      </c>
      <c r="I19" s="201">
        <v>659514.58057588479</v>
      </c>
      <c r="J19" s="201">
        <v>655967.48529900005</v>
      </c>
      <c r="K19" s="201">
        <v>651322.89905257395</v>
      </c>
      <c r="L19" s="201">
        <v>625152.63317861862</v>
      </c>
      <c r="M19" s="201">
        <v>664031.82555771177</v>
      </c>
      <c r="N19" s="208">
        <f t="shared" si="2"/>
        <v>7655482.2340692831</v>
      </c>
    </row>
    <row r="20" spans="1:14" x14ac:dyDescent="0.25">
      <c r="A20" s="182">
        <v>2023</v>
      </c>
      <c r="B20" s="201">
        <v>655274.2028966645</v>
      </c>
      <c r="C20" s="201">
        <v>598675.05511174211</v>
      </c>
      <c r="D20" s="201">
        <v>663175.20431782969</v>
      </c>
      <c r="E20" s="201">
        <v>608995.53349061077</v>
      </c>
      <c r="F20" s="201">
        <v>720140.57160602219</v>
      </c>
      <c r="G20" s="201">
        <v>710283.1237668728</v>
      </c>
      <c r="H20" s="201">
        <v>696998.27197289979</v>
      </c>
      <c r="I20" s="201">
        <v>640008.42388635746</v>
      </c>
      <c r="J20" s="201">
        <v>664004.96695281565</v>
      </c>
      <c r="K20" s="201">
        <v>682548.39686285856</v>
      </c>
      <c r="L20" s="201">
        <v>635076.12994637538</v>
      </c>
      <c r="M20" s="201">
        <v>660102.19000000006</v>
      </c>
      <c r="N20" s="208">
        <f t="shared" si="2"/>
        <v>7935282.07081105</v>
      </c>
    </row>
    <row r="21" spans="1:14" x14ac:dyDescent="0.25">
      <c r="A21" s="182">
        <v>2024</v>
      </c>
      <c r="B21" s="201">
        <f>ENVASOS!C44</f>
        <v>685106</v>
      </c>
      <c r="C21" s="201">
        <f>ENVASOS!D44</f>
        <v>621314.52353358699</v>
      </c>
      <c r="D21" s="201">
        <f>ENVASOS!E44</f>
        <v>698245.02209960052</v>
      </c>
      <c r="E21" s="201">
        <f>ENVASOS!F44</f>
        <v>0</v>
      </c>
      <c r="F21" s="201">
        <f>ENVASOS!G44</f>
        <v>0</v>
      </c>
      <c r="G21" s="201">
        <f>ENVASOS!H44</f>
        <v>0</v>
      </c>
      <c r="H21" s="201">
        <f>ENVASOS!I44</f>
        <v>0</v>
      </c>
      <c r="I21" s="201">
        <f>ENVASOS!J44</f>
        <v>0</v>
      </c>
      <c r="J21" s="201">
        <f>ENVASOS!K44</f>
        <v>0</v>
      </c>
      <c r="K21" s="201">
        <f>ENVASOS!L44</f>
        <v>0</v>
      </c>
      <c r="L21" s="201">
        <f>ENVASOS!M44</f>
        <v>0</v>
      </c>
      <c r="M21" s="201">
        <f>ENVASOS!N44</f>
        <v>0</v>
      </c>
      <c r="N21" s="208">
        <f t="shared" si="2"/>
        <v>2004665.5456331875</v>
      </c>
    </row>
    <row r="22" spans="1:14" x14ac:dyDescent="0.25">
      <c r="A22" s="211" t="s">
        <v>80</v>
      </c>
      <c r="B22" s="205">
        <f>(B21/B20)-1</f>
        <v>4.5525669973673466E-2</v>
      </c>
      <c r="C22" s="205">
        <f t="shared" ref="C22:N22" si="3">(C21/C20)-1</f>
        <v>3.7815954128269436E-2</v>
      </c>
      <c r="D22" s="205">
        <f t="shared" si="3"/>
        <v>5.2881678255514819E-2</v>
      </c>
      <c r="E22" s="205">
        <f t="shared" si="3"/>
        <v>-1</v>
      </c>
      <c r="F22" s="205">
        <f t="shared" si="3"/>
        <v>-1</v>
      </c>
      <c r="G22" s="205">
        <f t="shared" si="3"/>
        <v>-1</v>
      </c>
      <c r="H22" s="205">
        <f t="shared" si="3"/>
        <v>-1</v>
      </c>
      <c r="I22" s="205">
        <f t="shared" si="3"/>
        <v>-1</v>
      </c>
      <c r="J22" s="205">
        <f t="shared" si="3"/>
        <v>-1</v>
      </c>
      <c r="K22" s="205">
        <f t="shared" si="3"/>
        <v>-1</v>
      </c>
      <c r="L22" s="205">
        <f t="shared" si="3"/>
        <v>-1</v>
      </c>
      <c r="M22" s="205">
        <f t="shared" si="3"/>
        <v>-1</v>
      </c>
      <c r="N22" s="205">
        <f t="shared" si="3"/>
        <v>-0.74737312073541773</v>
      </c>
    </row>
    <row r="23" spans="1:14" x14ac:dyDescent="0.25">
      <c r="A23" s="182" t="s">
        <v>63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</row>
    <row r="24" spans="1:14" x14ac:dyDescent="0.25">
      <c r="A24" s="182">
        <v>2017</v>
      </c>
      <c r="B24" s="192">
        <v>559580.07000000018</v>
      </c>
      <c r="C24" s="193">
        <v>451688.20999999996</v>
      </c>
      <c r="D24" s="193">
        <v>414615.52200000006</v>
      </c>
      <c r="E24" s="193">
        <v>389566.02999999997</v>
      </c>
      <c r="F24" s="193">
        <v>504903.06000000006</v>
      </c>
      <c r="G24" s="193">
        <v>470333.39000000007</v>
      </c>
      <c r="H24" s="193">
        <v>434660.91999999987</v>
      </c>
      <c r="I24" s="193">
        <v>455474.08999999997</v>
      </c>
      <c r="J24" s="193">
        <v>503550.18000000005</v>
      </c>
      <c r="K24" s="193">
        <v>472635.17</v>
      </c>
      <c r="L24" s="193">
        <v>439065.18999999994</v>
      </c>
      <c r="M24" s="193">
        <v>390351.32000000007</v>
      </c>
      <c r="N24" s="209">
        <f t="shared" ref="N24:N31" si="4">SUM(B24:M24)</f>
        <v>5486423.1520000007</v>
      </c>
    </row>
    <row r="25" spans="1:14" x14ac:dyDescent="0.25">
      <c r="A25" s="182">
        <v>2018</v>
      </c>
      <c r="B25" s="192">
        <v>659059.44000000006</v>
      </c>
      <c r="C25" s="193">
        <v>360096.88999999996</v>
      </c>
      <c r="D25" s="193">
        <v>445531.60999999993</v>
      </c>
      <c r="E25" s="193">
        <v>458265.36999999988</v>
      </c>
      <c r="F25" s="193">
        <v>437164.23</v>
      </c>
      <c r="G25" s="193">
        <v>441603.5799999999</v>
      </c>
      <c r="H25" s="193">
        <v>490222.70000000007</v>
      </c>
      <c r="I25" s="193">
        <v>525738.71000000008</v>
      </c>
      <c r="J25" s="193">
        <v>426785.34</v>
      </c>
      <c r="K25" s="193">
        <v>450930.77999999997</v>
      </c>
      <c r="L25" s="193">
        <v>421719.77</v>
      </c>
      <c r="M25" s="193">
        <v>489827.61</v>
      </c>
      <c r="N25" s="209">
        <f t="shared" si="4"/>
        <v>5606946.0300000003</v>
      </c>
    </row>
    <row r="26" spans="1:14" x14ac:dyDescent="0.25">
      <c r="A26" s="182">
        <v>2019</v>
      </c>
      <c r="B26" s="192">
        <v>607847.87</v>
      </c>
      <c r="C26" s="193">
        <v>425601.02</v>
      </c>
      <c r="D26" s="193">
        <v>418578.74999999994</v>
      </c>
      <c r="E26" s="193">
        <v>457886.35999999993</v>
      </c>
      <c r="F26" s="193">
        <v>470117.76</v>
      </c>
      <c r="G26" s="193">
        <v>407979.97000000003</v>
      </c>
      <c r="H26" s="193">
        <v>541176.39999999979</v>
      </c>
      <c r="I26" s="193">
        <v>453390.63</v>
      </c>
      <c r="J26" s="193">
        <v>536190.59999999986</v>
      </c>
      <c r="K26" s="193">
        <v>536795.06000000006</v>
      </c>
      <c r="L26" s="193">
        <v>415500.81999999995</v>
      </c>
      <c r="M26" s="193">
        <v>524502.13</v>
      </c>
      <c r="N26" s="209">
        <f t="shared" si="4"/>
        <v>5795567.3700000001</v>
      </c>
    </row>
    <row r="27" spans="1:14" x14ac:dyDescent="0.25">
      <c r="A27" s="182">
        <v>2020</v>
      </c>
      <c r="B27" s="201">
        <v>715158.38000000012</v>
      </c>
      <c r="C27" s="201">
        <v>444419.8600000001</v>
      </c>
      <c r="D27" s="201">
        <v>553002.98999999976</v>
      </c>
      <c r="E27" s="201">
        <v>509959.11999999994</v>
      </c>
      <c r="F27" s="201">
        <v>462970.54000000004</v>
      </c>
      <c r="G27" s="201">
        <v>606082.45000000007</v>
      </c>
      <c r="H27" s="201">
        <v>665232.35</v>
      </c>
      <c r="I27" s="201">
        <v>542675.20000000019</v>
      </c>
      <c r="J27" s="201">
        <v>548264.05999999982</v>
      </c>
      <c r="K27" s="201">
        <v>480047.67999999988</v>
      </c>
      <c r="L27" s="201">
        <v>512420.74999999994</v>
      </c>
      <c r="M27" s="201">
        <v>613171.46000000031</v>
      </c>
      <c r="N27" s="208">
        <f t="shared" si="4"/>
        <v>6653404.8399999999</v>
      </c>
    </row>
    <row r="28" spans="1:14" x14ac:dyDescent="0.25">
      <c r="A28" s="182">
        <v>2021</v>
      </c>
      <c r="B28" s="201">
        <v>624320.56999999995</v>
      </c>
      <c r="C28" s="201">
        <v>457183.09</v>
      </c>
      <c r="D28" s="201">
        <v>545729.31000000006</v>
      </c>
      <c r="E28" s="201">
        <v>621077.87000000011</v>
      </c>
      <c r="F28" s="201">
        <v>451311.60000000015</v>
      </c>
      <c r="G28" s="201">
        <v>537072.03999999992</v>
      </c>
      <c r="H28" s="201">
        <v>597192.22999999986</v>
      </c>
      <c r="I28" s="201">
        <v>562194.68999999971</v>
      </c>
      <c r="J28" s="201">
        <v>586630</v>
      </c>
      <c r="K28" s="201">
        <v>509111.1700000001</v>
      </c>
      <c r="L28" s="201">
        <v>550437.83000000007</v>
      </c>
      <c r="M28" s="201">
        <v>555604</v>
      </c>
      <c r="N28" s="208">
        <f t="shared" si="4"/>
        <v>6597864.3999999994</v>
      </c>
    </row>
    <row r="29" spans="1:14" x14ac:dyDescent="0.25">
      <c r="A29" s="182">
        <v>2022</v>
      </c>
      <c r="B29" s="201">
        <v>604860.50000000012</v>
      </c>
      <c r="C29" s="201">
        <v>550327.78</v>
      </c>
      <c r="D29" s="201">
        <v>533936</v>
      </c>
      <c r="E29" s="201">
        <v>543358.2420543601</v>
      </c>
      <c r="F29" s="201">
        <v>485655.20820712444</v>
      </c>
      <c r="G29" s="201">
        <v>441517.64051646437</v>
      </c>
      <c r="H29" s="201">
        <v>671025.04358692328</v>
      </c>
      <c r="I29" s="201">
        <v>480146.19561354653</v>
      </c>
      <c r="J29" s="201">
        <v>600221.14553400013</v>
      </c>
      <c r="K29" s="201">
        <v>502126.96824497601</v>
      </c>
      <c r="L29" s="201">
        <v>509309.18559286528</v>
      </c>
      <c r="M29" s="201">
        <v>515359.68922459369</v>
      </c>
      <c r="N29" s="208">
        <f t="shared" si="4"/>
        <v>6437843.5985748544</v>
      </c>
    </row>
    <row r="30" spans="1:14" x14ac:dyDescent="0.25">
      <c r="A30" s="182">
        <v>2023</v>
      </c>
      <c r="B30" s="243">
        <v>660164.27456249716</v>
      </c>
      <c r="C30" s="243">
        <v>468502.39923671843</v>
      </c>
      <c r="D30" s="243">
        <v>539710.42572420649</v>
      </c>
      <c r="E30" s="243">
        <v>456908.05</v>
      </c>
      <c r="F30" s="243">
        <v>550602.02615436714</v>
      </c>
      <c r="G30" s="243">
        <v>529734.22216054169</v>
      </c>
      <c r="H30" s="243">
        <v>574443.75942193076</v>
      </c>
      <c r="I30" s="243">
        <v>537486.32345842698</v>
      </c>
      <c r="J30" s="243">
        <v>537319.41255659738</v>
      </c>
      <c r="K30" s="243">
        <v>498667.93012048106</v>
      </c>
      <c r="L30" s="243">
        <v>488363.64979871042</v>
      </c>
      <c r="M30" s="243">
        <v>481106.44545954227</v>
      </c>
      <c r="N30" s="208">
        <f t="shared" si="4"/>
        <v>6323008.918654019</v>
      </c>
    </row>
    <row r="31" spans="1:14" x14ac:dyDescent="0.25">
      <c r="A31" s="182">
        <v>2024</v>
      </c>
      <c r="B31" s="243">
        <f>VIDRE!C45</f>
        <v>685699</v>
      </c>
      <c r="C31" s="243">
        <f>VIDRE!D45</f>
        <v>503528.74415745976</v>
      </c>
      <c r="D31" s="243">
        <f>VIDRE!E45</f>
        <v>483828.87714804255</v>
      </c>
      <c r="E31" s="243">
        <f>VIDRE!F45</f>
        <v>0</v>
      </c>
      <c r="F31" s="243">
        <f>VIDRE!G45</f>
        <v>0</v>
      </c>
      <c r="G31" s="243">
        <f>VIDRE!H45</f>
        <v>0</v>
      </c>
      <c r="H31" s="243">
        <f>VIDRE!I45</f>
        <v>0</v>
      </c>
      <c r="I31" s="243">
        <f>VIDRE!J45</f>
        <v>0</v>
      </c>
      <c r="J31" s="243">
        <f>VIDRE!K45</f>
        <v>0</v>
      </c>
      <c r="K31" s="243">
        <f>VIDRE!L45</f>
        <v>0</v>
      </c>
      <c r="L31" s="243">
        <f>VIDRE!M45</f>
        <v>0</v>
      </c>
      <c r="M31" s="243">
        <f>VIDRE!N45</f>
        <v>0</v>
      </c>
      <c r="N31" s="208">
        <f t="shared" si="4"/>
        <v>1673056.6213055025</v>
      </c>
    </row>
    <row r="32" spans="1:14" x14ac:dyDescent="0.25">
      <c r="A32" s="211" t="s">
        <v>80</v>
      </c>
      <c r="B32" s="205">
        <f>(B31/B30)-1</f>
        <v>3.8679350612277785E-2</v>
      </c>
      <c r="C32" s="205">
        <f t="shared" ref="C32:N32" si="5">(C31/C30)-1</f>
        <v>7.476235976124368E-2</v>
      </c>
      <c r="D32" s="205">
        <f t="shared" si="5"/>
        <v>-0.10353987233279716</v>
      </c>
      <c r="E32" s="205">
        <f t="shared" si="5"/>
        <v>-1</v>
      </c>
      <c r="F32" s="205">
        <f t="shared" si="5"/>
        <v>-1</v>
      </c>
      <c r="G32" s="205">
        <f t="shared" si="5"/>
        <v>-1</v>
      </c>
      <c r="H32" s="205">
        <f t="shared" si="5"/>
        <v>-1</v>
      </c>
      <c r="I32" s="205">
        <f t="shared" si="5"/>
        <v>-1</v>
      </c>
      <c r="J32" s="205">
        <f t="shared" si="5"/>
        <v>-1</v>
      </c>
      <c r="K32" s="205">
        <f t="shared" si="5"/>
        <v>-1</v>
      </c>
      <c r="L32" s="205">
        <f t="shared" si="5"/>
        <v>-1</v>
      </c>
      <c r="M32" s="205">
        <f t="shared" si="5"/>
        <v>-1</v>
      </c>
      <c r="N32" s="205">
        <f t="shared" si="5"/>
        <v>-0.73540182485435324</v>
      </c>
    </row>
    <row r="33" spans="1:14" x14ac:dyDescent="0.25">
      <c r="A33" s="182" t="s">
        <v>65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</row>
    <row r="34" spans="1:14" x14ac:dyDescent="0.25">
      <c r="A34" s="182">
        <v>2017</v>
      </c>
      <c r="B34" s="183">
        <v>375440.00000000006</v>
      </c>
      <c r="C34" s="184">
        <v>429180</v>
      </c>
      <c r="D34" s="184">
        <v>526579.5</v>
      </c>
      <c r="E34" s="184">
        <v>523220</v>
      </c>
      <c r="F34" s="184">
        <v>556680</v>
      </c>
      <c r="G34" s="184">
        <v>530059.36</v>
      </c>
      <c r="H34" s="184">
        <v>540060</v>
      </c>
      <c r="I34" s="184">
        <v>490059.99999999994</v>
      </c>
      <c r="J34" s="184">
        <v>470480</v>
      </c>
      <c r="K34" s="184">
        <v>478960</v>
      </c>
      <c r="L34" s="184">
        <v>456300</v>
      </c>
      <c r="M34" s="184">
        <v>435505.00000000006</v>
      </c>
      <c r="N34" s="207">
        <f t="shared" ref="N34:N40" si="6">SUM(B34:M34)</f>
        <v>5812523.8599999994</v>
      </c>
    </row>
    <row r="35" spans="1:14" x14ac:dyDescent="0.25">
      <c r="A35" s="182">
        <v>2018</v>
      </c>
      <c r="B35" s="203">
        <v>441840</v>
      </c>
      <c r="C35" s="204">
        <v>373740.01</v>
      </c>
      <c r="D35" s="204">
        <v>483000</v>
      </c>
      <c r="E35" s="204">
        <v>516380</v>
      </c>
      <c r="F35" s="204">
        <v>545080.01</v>
      </c>
      <c r="G35" s="204">
        <v>526860</v>
      </c>
      <c r="H35" s="204">
        <v>519200</v>
      </c>
      <c r="I35" s="204">
        <v>484920.00000000006</v>
      </c>
      <c r="J35" s="204">
        <v>466960</v>
      </c>
      <c r="K35" s="204">
        <v>461940</v>
      </c>
      <c r="L35" s="204">
        <v>434380.00000000006</v>
      </c>
      <c r="M35" s="204">
        <v>455420.01</v>
      </c>
      <c r="N35" s="210">
        <f t="shared" si="6"/>
        <v>5709720.0299999993</v>
      </c>
    </row>
    <row r="36" spans="1:14" x14ac:dyDescent="0.25">
      <c r="A36" s="182">
        <v>2019</v>
      </c>
      <c r="B36" s="192">
        <v>405240</v>
      </c>
      <c r="C36" s="193">
        <v>382840</v>
      </c>
      <c r="D36" s="193">
        <v>437290</v>
      </c>
      <c r="E36" s="193">
        <v>452979.99</v>
      </c>
      <c r="F36" s="193">
        <v>513380</v>
      </c>
      <c r="G36" s="193">
        <v>485940.01</v>
      </c>
      <c r="H36" s="193">
        <v>532980.03</v>
      </c>
      <c r="I36" s="193">
        <v>474860</v>
      </c>
      <c r="J36" s="193">
        <v>485100</v>
      </c>
      <c r="K36" s="193">
        <v>472620</v>
      </c>
      <c r="L36" s="193">
        <v>436300</v>
      </c>
      <c r="M36" s="193">
        <v>479600.01</v>
      </c>
      <c r="N36" s="209">
        <f t="shared" si="6"/>
        <v>5559130.04</v>
      </c>
    </row>
    <row r="37" spans="1:14" x14ac:dyDescent="0.25">
      <c r="A37" s="182">
        <v>2020</v>
      </c>
      <c r="B37" s="201">
        <v>440780.04</v>
      </c>
      <c r="C37" s="201">
        <v>433039.99</v>
      </c>
      <c r="D37" s="201">
        <v>478840</v>
      </c>
      <c r="E37" s="201">
        <v>534160</v>
      </c>
      <c r="F37" s="201">
        <v>574699.99999999988</v>
      </c>
      <c r="G37" s="201">
        <v>578519.99999999988</v>
      </c>
      <c r="H37" s="201">
        <v>560240.01000000013</v>
      </c>
      <c r="I37" s="201">
        <v>538654</v>
      </c>
      <c r="J37" s="201">
        <v>508699.99</v>
      </c>
      <c r="K37" s="201">
        <v>486720</v>
      </c>
      <c r="L37" s="201">
        <v>479620</v>
      </c>
      <c r="M37" s="201">
        <v>459880</v>
      </c>
      <c r="N37" s="208">
        <f t="shared" si="6"/>
        <v>6073854.0300000003</v>
      </c>
    </row>
    <row r="38" spans="1:14" x14ac:dyDescent="0.25">
      <c r="A38" s="182">
        <v>2021</v>
      </c>
      <c r="B38" s="201">
        <v>430299.99999999994</v>
      </c>
      <c r="C38" s="201">
        <v>424100</v>
      </c>
      <c r="D38" s="201">
        <v>513779.99</v>
      </c>
      <c r="E38" s="201">
        <v>507720</v>
      </c>
      <c r="F38" s="201">
        <v>571600.01</v>
      </c>
      <c r="G38" s="201">
        <v>545060</v>
      </c>
      <c r="H38" s="201">
        <v>514319.99</v>
      </c>
      <c r="I38" s="201">
        <v>483699.99</v>
      </c>
      <c r="J38" s="201">
        <v>476529.99999999994</v>
      </c>
      <c r="K38" s="201">
        <v>495819.99999999994</v>
      </c>
      <c r="L38" s="201">
        <v>492960</v>
      </c>
      <c r="M38" s="201">
        <v>491620</v>
      </c>
      <c r="N38" s="208">
        <f t="shared" si="6"/>
        <v>5947509.9800000004</v>
      </c>
    </row>
    <row r="39" spans="1:14" x14ac:dyDescent="0.25">
      <c r="A39" s="182">
        <v>2022</v>
      </c>
      <c r="B39" s="201">
        <v>467460.01</v>
      </c>
      <c r="C39" s="201">
        <v>458800</v>
      </c>
      <c r="D39" s="201">
        <v>511459</v>
      </c>
      <c r="E39" s="201">
        <v>563520</v>
      </c>
      <c r="F39" s="201">
        <v>639760</v>
      </c>
      <c r="G39" s="201">
        <v>575660</v>
      </c>
      <c r="H39" s="201">
        <v>591420</v>
      </c>
      <c r="I39" s="201">
        <v>625700</v>
      </c>
      <c r="J39" s="201">
        <v>643319.99999829999</v>
      </c>
      <c r="K39" s="201">
        <v>636139.99999999988</v>
      </c>
      <c r="L39" s="201">
        <v>631280</v>
      </c>
      <c r="M39" s="201">
        <v>637840</v>
      </c>
      <c r="N39" s="208">
        <f t="shared" si="6"/>
        <v>6982359.0099983001</v>
      </c>
    </row>
    <row r="40" spans="1:14" x14ac:dyDescent="0.25">
      <c r="A40" s="182">
        <v>2023</v>
      </c>
      <c r="B40" s="243">
        <v>615080</v>
      </c>
      <c r="C40" s="243">
        <v>545720</v>
      </c>
      <c r="D40" s="243">
        <v>640960</v>
      </c>
      <c r="E40" s="243">
        <v>592460</v>
      </c>
      <c r="F40" s="243">
        <v>691820</v>
      </c>
      <c r="G40" s="243">
        <v>701700.00000000012</v>
      </c>
      <c r="H40" s="243">
        <v>679940</v>
      </c>
      <c r="I40" s="243">
        <v>597460</v>
      </c>
      <c r="J40" s="243">
        <v>643780</v>
      </c>
      <c r="K40" s="243">
        <v>627800</v>
      </c>
      <c r="L40" s="243">
        <v>599000</v>
      </c>
      <c r="M40" s="243">
        <v>602039.99</v>
      </c>
      <c r="N40" s="208">
        <f t="shared" si="6"/>
        <v>7537759.9900000002</v>
      </c>
    </row>
    <row r="41" spans="1:14" x14ac:dyDescent="0.25">
      <c r="A41" s="182">
        <v>2024</v>
      </c>
      <c r="B41" s="243">
        <f>FORM!C44</f>
        <v>619620</v>
      </c>
      <c r="C41" s="243">
        <f>FORM!D44</f>
        <v>572500</v>
      </c>
      <c r="D41" s="243">
        <f>FORM!E44</f>
        <v>627560</v>
      </c>
      <c r="E41" s="243">
        <f>FORM!F44</f>
        <v>0</v>
      </c>
      <c r="F41" s="243">
        <f>FORM!G44</f>
        <v>0</v>
      </c>
      <c r="G41" s="243">
        <f>FORM!H44</f>
        <v>0</v>
      </c>
      <c r="H41" s="243">
        <f>FORM!I44</f>
        <v>0</v>
      </c>
      <c r="I41" s="243">
        <f>FORM!J44</f>
        <v>0</v>
      </c>
      <c r="J41" s="243">
        <f>FORM!K44</f>
        <v>0</v>
      </c>
      <c r="K41" s="243">
        <f>FORM!L44</f>
        <v>0</v>
      </c>
      <c r="L41" s="243">
        <f>FORM!M44</f>
        <v>0</v>
      </c>
      <c r="M41" s="243">
        <f>FORM!N44</f>
        <v>0</v>
      </c>
      <c r="N41" s="208">
        <f>SUM(B41:M41)</f>
        <v>1819680</v>
      </c>
    </row>
    <row r="42" spans="1:14" x14ac:dyDescent="0.25">
      <c r="A42" s="211" t="s">
        <v>80</v>
      </c>
      <c r="B42" s="205">
        <f>(B41/B40)-1</f>
        <v>7.3811536710672865E-3</v>
      </c>
      <c r="C42" s="205">
        <f t="shared" ref="C42:M42" si="7">(C41/C40)-1</f>
        <v>4.9072784578171991E-2</v>
      </c>
      <c r="D42" s="205">
        <f t="shared" si="7"/>
        <v>-2.0906140788816807E-2</v>
      </c>
      <c r="E42" s="205">
        <f t="shared" si="7"/>
        <v>-1</v>
      </c>
      <c r="F42" s="205">
        <f t="shared" si="7"/>
        <v>-1</v>
      </c>
      <c r="G42" s="205">
        <f t="shared" si="7"/>
        <v>-1</v>
      </c>
      <c r="H42" s="205">
        <f t="shared" si="7"/>
        <v>-1</v>
      </c>
      <c r="I42" s="205">
        <f t="shared" si="7"/>
        <v>-1</v>
      </c>
      <c r="J42" s="205">
        <f t="shared" si="7"/>
        <v>-1</v>
      </c>
      <c r="K42" s="205">
        <f t="shared" si="7"/>
        <v>-1</v>
      </c>
      <c r="L42" s="205">
        <f t="shared" si="7"/>
        <v>-1</v>
      </c>
      <c r="M42" s="205">
        <f t="shared" si="7"/>
        <v>-1</v>
      </c>
      <c r="N42" s="205">
        <f>(N41/N40)-1</f>
        <v>-0.75859141145193187</v>
      </c>
    </row>
    <row r="43" spans="1:14" x14ac:dyDescent="0.25">
      <c r="A43" s="182" t="s">
        <v>64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</row>
    <row r="44" spans="1:14" x14ac:dyDescent="0.25">
      <c r="A44" s="182">
        <v>2017</v>
      </c>
      <c r="B44" s="183">
        <v>1145400</v>
      </c>
      <c r="C44" s="184">
        <v>1152059</v>
      </c>
      <c r="D44" s="184">
        <v>1346220</v>
      </c>
      <c r="E44" s="184">
        <v>1301060</v>
      </c>
      <c r="F44" s="184">
        <v>1422680</v>
      </c>
      <c r="G44" s="184">
        <v>1347480</v>
      </c>
      <c r="H44" s="184">
        <v>1438600</v>
      </c>
      <c r="I44" s="184">
        <v>1317630</v>
      </c>
      <c r="J44" s="184">
        <v>1332640</v>
      </c>
      <c r="K44" s="184">
        <v>1303060</v>
      </c>
      <c r="L44" s="184">
        <v>1248300</v>
      </c>
      <c r="M44" s="184">
        <v>1281600</v>
      </c>
      <c r="N44" s="207">
        <f t="shared" ref="N44:N51" si="8">SUM(B44:M44)</f>
        <v>15636729</v>
      </c>
    </row>
    <row r="45" spans="1:14" x14ac:dyDescent="0.25">
      <c r="A45" s="182">
        <v>2018</v>
      </c>
      <c r="B45" s="183">
        <v>1345359</v>
      </c>
      <c r="C45" s="184">
        <v>1082860</v>
      </c>
      <c r="D45" s="184">
        <v>1333560</v>
      </c>
      <c r="E45" s="184">
        <v>1294260</v>
      </c>
      <c r="F45" s="184">
        <v>1317200</v>
      </c>
      <c r="G45" s="184">
        <v>1336220</v>
      </c>
      <c r="H45" s="184">
        <v>1378020</v>
      </c>
      <c r="I45" s="184">
        <v>1325839</v>
      </c>
      <c r="J45" s="184">
        <v>1244100</v>
      </c>
      <c r="K45" s="184">
        <v>1327400</v>
      </c>
      <c r="L45" s="184">
        <v>1140760</v>
      </c>
      <c r="M45" s="184">
        <v>1115400</v>
      </c>
      <c r="N45" s="207">
        <f t="shared" si="8"/>
        <v>15240978</v>
      </c>
    </row>
    <row r="46" spans="1:14" x14ac:dyDescent="0.25">
      <c r="A46" s="182">
        <v>2019</v>
      </c>
      <c r="B46" s="192">
        <v>1037280.0100000001</v>
      </c>
      <c r="C46" s="193">
        <v>988299</v>
      </c>
      <c r="D46" s="193">
        <v>1061900</v>
      </c>
      <c r="E46" s="193">
        <v>1040420</v>
      </c>
      <c r="F46" s="193">
        <v>1131120</v>
      </c>
      <c r="G46" s="193">
        <v>1104280</v>
      </c>
      <c r="H46" s="193">
        <v>1196720</v>
      </c>
      <c r="I46" s="193">
        <v>1076958.8199999998</v>
      </c>
      <c r="J46" s="193">
        <v>1075740</v>
      </c>
      <c r="K46" s="193">
        <v>1041840</v>
      </c>
      <c r="L46" s="193">
        <v>1021720</v>
      </c>
      <c r="M46" s="193">
        <v>1090399.99</v>
      </c>
      <c r="N46" s="209">
        <f t="shared" si="8"/>
        <v>12866677.82</v>
      </c>
    </row>
    <row r="47" spans="1:14" x14ac:dyDescent="0.25">
      <c r="A47" s="182">
        <v>2020</v>
      </c>
      <c r="B47" s="201">
        <v>1107820</v>
      </c>
      <c r="C47" s="201">
        <v>987120</v>
      </c>
      <c r="D47" s="201">
        <v>1097660</v>
      </c>
      <c r="E47" s="201">
        <v>1195580</v>
      </c>
      <c r="F47" s="201">
        <v>1236660</v>
      </c>
      <c r="G47" s="201">
        <v>1260060.1000000001</v>
      </c>
      <c r="H47" s="201">
        <v>1224420</v>
      </c>
      <c r="I47" s="201">
        <v>1162340</v>
      </c>
      <c r="J47" s="201">
        <v>1103480</v>
      </c>
      <c r="K47" s="201">
        <v>1114620</v>
      </c>
      <c r="L47" s="201">
        <v>1091280</v>
      </c>
      <c r="M47" s="201">
        <v>1113780</v>
      </c>
      <c r="N47" s="208">
        <f t="shared" si="8"/>
        <v>13694820.1</v>
      </c>
    </row>
    <row r="48" spans="1:14" x14ac:dyDescent="0.25">
      <c r="A48" s="182">
        <v>2021</v>
      </c>
      <c r="B48" s="201">
        <v>1082420</v>
      </c>
      <c r="C48" s="201">
        <v>984360.01</v>
      </c>
      <c r="D48" s="201">
        <v>1175640</v>
      </c>
      <c r="E48" s="201">
        <v>1120218</v>
      </c>
      <c r="F48" s="201">
        <v>1237280</v>
      </c>
      <c r="G48" s="201">
        <v>1206140</v>
      </c>
      <c r="H48" s="201">
        <v>1204900</v>
      </c>
      <c r="I48" s="201">
        <v>1124120</v>
      </c>
      <c r="J48" s="201">
        <v>1116260</v>
      </c>
      <c r="K48" s="201">
        <v>1399540</v>
      </c>
      <c r="L48" s="201">
        <v>1390460</v>
      </c>
      <c r="M48" s="201">
        <v>1427900</v>
      </c>
      <c r="N48" s="208">
        <f t="shared" si="8"/>
        <v>14469238.01</v>
      </c>
    </row>
    <row r="49" spans="1:14" x14ac:dyDescent="0.25">
      <c r="A49" s="182">
        <v>2022</v>
      </c>
      <c r="B49" s="201">
        <v>1510980</v>
      </c>
      <c r="C49" s="201">
        <v>1449720</v>
      </c>
      <c r="D49" s="201">
        <v>1593500</v>
      </c>
      <c r="E49" s="201">
        <v>1681840</v>
      </c>
      <c r="F49" s="201">
        <v>1777689</v>
      </c>
      <c r="G49" s="201">
        <v>1715320</v>
      </c>
      <c r="H49" s="201">
        <v>1554620.0000000002</v>
      </c>
      <c r="I49" s="201">
        <v>1382620</v>
      </c>
      <c r="J49" s="201">
        <v>1281300</v>
      </c>
      <c r="K49" s="201">
        <v>1226720</v>
      </c>
      <c r="L49" s="201">
        <v>1134240</v>
      </c>
      <c r="M49" s="201">
        <v>1222000</v>
      </c>
      <c r="N49" s="208">
        <f t="shared" si="8"/>
        <v>17530549</v>
      </c>
    </row>
    <row r="50" spans="1:14" x14ac:dyDescent="0.25">
      <c r="A50" s="182">
        <v>2023</v>
      </c>
      <c r="B50" s="243">
        <v>1177580</v>
      </c>
      <c r="C50" s="243">
        <v>1072600</v>
      </c>
      <c r="D50" s="243">
        <v>1227020</v>
      </c>
      <c r="E50" s="243">
        <v>1148640</v>
      </c>
      <c r="F50" s="243">
        <v>1283280</v>
      </c>
      <c r="G50" s="243">
        <v>1265250</v>
      </c>
      <c r="H50" s="243">
        <v>1291600</v>
      </c>
      <c r="I50" s="243">
        <v>1188620</v>
      </c>
      <c r="J50" s="243">
        <v>1185320</v>
      </c>
      <c r="K50" s="243">
        <v>1189380</v>
      </c>
      <c r="L50" s="243">
        <v>1139720</v>
      </c>
      <c r="M50" s="243">
        <v>1140420</v>
      </c>
      <c r="N50" s="208">
        <f t="shared" si="8"/>
        <v>14309430</v>
      </c>
    </row>
    <row r="51" spans="1:14" x14ac:dyDescent="0.25">
      <c r="A51" s="182">
        <v>2024</v>
      </c>
      <c r="B51" s="243">
        <f>RMO!C44</f>
        <v>1191010</v>
      </c>
      <c r="C51" s="243">
        <f>RMO!D44</f>
        <v>1077640</v>
      </c>
      <c r="D51" s="243">
        <f>RMO!E44</f>
        <v>1166640</v>
      </c>
      <c r="E51" s="243">
        <f>RMO!F44</f>
        <v>0</v>
      </c>
      <c r="F51" s="243">
        <f>RMO!G44</f>
        <v>0</v>
      </c>
      <c r="G51" s="243">
        <f>RMO!H44</f>
        <v>0</v>
      </c>
      <c r="H51" s="243">
        <f>RMO!I44</f>
        <v>0</v>
      </c>
      <c r="I51" s="243">
        <f>RMO!J44</f>
        <v>0</v>
      </c>
      <c r="J51" s="243">
        <f>RMO!K44</f>
        <v>0</v>
      </c>
      <c r="K51" s="243">
        <f>RMO!L44</f>
        <v>0</v>
      </c>
      <c r="L51" s="243">
        <f>RMO!M44</f>
        <v>0</v>
      </c>
      <c r="M51" s="243">
        <f>RMO!N44</f>
        <v>0</v>
      </c>
      <c r="N51" s="208">
        <f t="shared" si="8"/>
        <v>3435290</v>
      </c>
    </row>
    <row r="52" spans="1:14" x14ac:dyDescent="0.25">
      <c r="A52" s="211" t="s">
        <v>80</v>
      </c>
      <c r="B52" s="205">
        <f>(B51/B50)-1</f>
        <v>1.140474532515845E-2</v>
      </c>
      <c r="C52" s="205">
        <f t="shared" ref="C52:N52" si="9">(C51/C50)-1</f>
        <v>4.6988625769159853E-3</v>
      </c>
      <c r="D52" s="205">
        <f t="shared" si="9"/>
        <v>-4.9208651855715435E-2</v>
      </c>
      <c r="E52" s="205">
        <f t="shared" si="9"/>
        <v>-1</v>
      </c>
      <c r="F52" s="205">
        <f t="shared" si="9"/>
        <v>-1</v>
      </c>
      <c r="G52" s="205">
        <f t="shared" si="9"/>
        <v>-1</v>
      </c>
      <c r="H52" s="205">
        <f t="shared" si="9"/>
        <v>-1</v>
      </c>
      <c r="I52" s="205">
        <f t="shared" si="9"/>
        <v>-1</v>
      </c>
      <c r="J52" s="205">
        <f t="shared" si="9"/>
        <v>-1</v>
      </c>
      <c r="K52" s="205">
        <f t="shared" si="9"/>
        <v>-1</v>
      </c>
      <c r="L52" s="205">
        <f t="shared" si="9"/>
        <v>-1</v>
      </c>
      <c r="M52" s="205">
        <f t="shared" si="9"/>
        <v>-1</v>
      </c>
      <c r="N52" s="205">
        <f t="shared" si="9"/>
        <v>-0.75992824312359053</v>
      </c>
    </row>
  </sheetData>
  <sheetProtection sheet="1" objects="1" scenarios="1"/>
  <pageMargins left="0.70866141732283472" right="0.70866141732283472" top="0.86" bottom="0.56000000000000005" header="0.19685039370078741" footer="0.31496062992125984"/>
  <pageSetup paperSize="9" scale="80" orientation="landscape" r:id="rId1"/>
  <headerFooter>
    <oddHeader>&amp;L&amp;G&amp;C&amp;F&amp;R&amp;G</oddHeader>
    <oddFooter>&amp;L&amp;D&amp;C&amp;A&amp;R&amp;P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T50"/>
  <sheetViews>
    <sheetView showZeros="0" zoomScale="90" zoomScaleNormal="90" workbookViewId="0">
      <selection activeCell="S23" sqref="S23"/>
    </sheetView>
  </sheetViews>
  <sheetFormatPr baseColWidth="10" defaultColWidth="11.42578125" defaultRowHeight="15" x14ac:dyDescent="0.25"/>
  <cols>
    <col min="1" max="1" width="5.7109375" style="3" customWidth="1"/>
    <col min="2" max="2" width="26.140625" style="3" bestFit="1" customWidth="1"/>
    <col min="3" max="6" width="11.42578125" style="2"/>
    <col min="7" max="10" width="11.42578125" style="2" customWidth="1"/>
    <col min="11" max="11" width="11.85546875" style="2" customWidth="1"/>
    <col min="12" max="12" width="11.42578125" style="2" customWidth="1"/>
    <col min="13" max="13" width="12.5703125" style="2" customWidth="1"/>
    <col min="14" max="14" width="12.28515625" style="2" customWidth="1"/>
    <col min="15" max="15" width="11.42578125" style="2"/>
    <col min="16" max="16384" width="11.42578125" style="3"/>
  </cols>
  <sheetData>
    <row r="2" spans="1:15" ht="15.75" x14ac:dyDescent="0.25">
      <c r="B2" s="1" t="s">
        <v>71</v>
      </c>
    </row>
    <row r="3" spans="1:15" ht="15.75" thickBot="1" x14ac:dyDescent="0.3">
      <c r="C3" s="4" t="s">
        <v>68</v>
      </c>
    </row>
    <row r="4" spans="1:15" ht="15.75" thickBot="1" x14ac:dyDescent="0.3">
      <c r="A4" s="8" t="s">
        <v>59</v>
      </c>
      <c r="B4" s="20" t="s">
        <v>57</v>
      </c>
      <c r="C4" s="40" t="s">
        <v>26</v>
      </c>
      <c r="D4" s="6" t="s">
        <v>27</v>
      </c>
      <c r="E4" s="6" t="s">
        <v>28</v>
      </c>
      <c r="F4" s="6" t="s">
        <v>29</v>
      </c>
      <c r="G4" s="6" t="s">
        <v>30</v>
      </c>
      <c r="H4" s="6" t="s">
        <v>31</v>
      </c>
      <c r="I4" s="6" t="s">
        <v>32</v>
      </c>
      <c r="J4" s="6" t="s">
        <v>33</v>
      </c>
      <c r="K4" s="6" t="s">
        <v>34</v>
      </c>
      <c r="L4" s="6" t="s">
        <v>35</v>
      </c>
      <c r="M4" s="6" t="s">
        <v>36</v>
      </c>
      <c r="N4" s="36" t="s">
        <v>37</v>
      </c>
      <c r="O4" s="8" t="s">
        <v>38</v>
      </c>
    </row>
    <row r="5" spans="1:15" x14ac:dyDescent="0.25">
      <c r="A5" s="38">
        <v>1</v>
      </c>
      <c r="B5" s="43" t="s">
        <v>39</v>
      </c>
      <c r="C5" s="41">
        <v>19723.710705720936</v>
      </c>
      <c r="D5" s="32">
        <v>18189.780769959973</v>
      </c>
      <c r="E5" s="32">
        <v>15459.920459705749</v>
      </c>
      <c r="F5" s="32"/>
      <c r="G5" s="10"/>
      <c r="H5" s="10"/>
      <c r="I5" s="32"/>
      <c r="J5" s="10"/>
      <c r="K5" s="32"/>
      <c r="L5" s="32"/>
      <c r="M5" s="32"/>
      <c r="O5" s="196">
        <v>53373.411935386655</v>
      </c>
    </row>
    <row r="6" spans="1:15" x14ac:dyDescent="0.25">
      <c r="A6" s="12">
        <v>2</v>
      </c>
      <c r="B6" s="44" t="s">
        <v>0</v>
      </c>
      <c r="C6" s="189">
        <v>14471.627906976744</v>
      </c>
      <c r="D6" s="10">
        <v>11310.204081632653</v>
      </c>
      <c r="E6" s="10">
        <v>13830</v>
      </c>
      <c r="F6" s="10"/>
      <c r="G6" s="10"/>
      <c r="H6" s="10"/>
      <c r="I6" s="10"/>
      <c r="J6" s="10"/>
      <c r="K6" s="32"/>
      <c r="L6" s="32"/>
      <c r="M6" s="32"/>
      <c r="N6" s="31"/>
      <c r="O6" s="196">
        <v>39611.831988609396</v>
      </c>
    </row>
    <row r="7" spans="1:15" x14ac:dyDescent="0.25">
      <c r="A7" s="12">
        <v>3</v>
      </c>
      <c r="B7" s="44" t="s">
        <v>1</v>
      </c>
      <c r="C7" s="189">
        <v>49144.727272727272</v>
      </c>
      <c r="D7" s="10">
        <v>38610.032765332428</v>
      </c>
      <c r="E7" s="10">
        <v>45514.380562659848</v>
      </c>
      <c r="F7" s="10"/>
      <c r="G7" s="10"/>
      <c r="H7" s="10"/>
      <c r="I7" s="10"/>
      <c r="J7" s="10"/>
      <c r="K7" s="32"/>
      <c r="L7" s="32"/>
      <c r="M7" s="32"/>
      <c r="N7" s="31"/>
      <c r="O7" s="196">
        <v>133269.14060071955</v>
      </c>
    </row>
    <row r="8" spans="1:15" x14ac:dyDescent="0.25">
      <c r="A8" s="12">
        <v>4</v>
      </c>
      <c r="B8" s="44" t="s">
        <v>2</v>
      </c>
      <c r="C8" s="189">
        <v>1203.6405303927208</v>
      </c>
      <c r="D8" s="10">
        <v>695.81563269798562</v>
      </c>
      <c r="E8" s="10">
        <v>1202.1837811311495</v>
      </c>
      <c r="F8" s="10"/>
      <c r="G8" s="10"/>
      <c r="H8" s="10"/>
      <c r="I8" s="10"/>
      <c r="J8" s="10"/>
      <c r="K8" s="32"/>
      <c r="L8" s="32"/>
      <c r="M8" s="32"/>
      <c r="N8" s="31"/>
      <c r="O8" s="196">
        <v>3101.6399442218562</v>
      </c>
    </row>
    <row r="9" spans="1:15" x14ac:dyDescent="0.25">
      <c r="A9" s="12">
        <v>5</v>
      </c>
      <c r="B9" s="44" t="s">
        <v>3</v>
      </c>
      <c r="C9" s="189">
        <v>23230</v>
      </c>
      <c r="D9" s="10">
        <v>19660</v>
      </c>
      <c r="E9" s="10">
        <v>22160</v>
      </c>
      <c r="F9" s="10"/>
      <c r="G9" s="10"/>
      <c r="H9" s="10"/>
      <c r="I9" s="10"/>
      <c r="J9" s="10"/>
      <c r="K9" s="32"/>
      <c r="L9" s="32"/>
      <c r="M9" s="32"/>
      <c r="N9" s="31"/>
      <c r="O9" s="196">
        <v>65050</v>
      </c>
    </row>
    <row r="10" spans="1:15" x14ac:dyDescent="0.25">
      <c r="A10" s="12">
        <v>6</v>
      </c>
      <c r="B10" s="44" t="s">
        <v>4</v>
      </c>
      <c r="C10" s="189">
        <v>41190</v>
      </c>
      <c r="D10" s="10">
        <v>29320</v>
      </c>
      <c r="E10" s="10">
        <v>30580</v>
      </c>
      <c r="F10" s="10"/>
      <c r="G10" s="10"/>
      <c r="H10" s="10"/>
      <c r="I10" s="10"/>
      <c r="J10" s="10"/>
      <c r="K10" s="32"/>
      <c r="L10" s="32"/>
      <c r="M10" s="32"/>
      <c r="N10" s="31"/>
      <c r="O10" s="196">
        <v>101090</v>
      </c>
    </row>
    <row r="11" spans="1:15" x14ac:dyDescent="0.25">
      <c r="A11" s="12">
        <v>8</v>
      </c>
      <c r="B11" s="45" t="s">
        <v>7</v>
      </c>
      <c r="C11" s="189">
        <v>2242.2085038730847</v>
      </c>
      <c r="D11" s="10">
        <v>1535.1808032984502</v>
      </c>
      <c r="E11" s="10">
        <v>2121.6930437983069</v>
      </c>
      <c r="F11" s="10"/>
      <c r="G11" s="10"/>
      <c r="H11" s="10"/>
      <c r="I11" s="10"/>
      <c r="J11" s="10"/>
      <c r="K11" s="32"/>
      <c r="L11" s="32"/>
      <c r="M11" s="32"/>
      <c r="N11" s="31"/>
      <c r="O11" s="196">
        <v>5899.0823509698421</v>
      </c>
    </row>
    <row r="12" spans="1:15" x14ac:dyDescent="0.25">
      <c r="A12" s="12">
        <v>9</v>
      </c>
      <c r="B12" s="44" t="s">
        <v>40</v>
      </c>
      <c r="C12" s="189"/>
      <c r="D12" s="10"/>
      <c r="E12" s="10"/>
      <c r="F12" s="10"/>
      <c r="G12" s="10"/>
      <c r="H12" s="10"/>
      <c r="I12" s="10"/>
      <c r="J12" s="10"/>
      <c r="K12" s="10"/>
      <c r="L12" s="10"/>
      <c r="M12" s="32"/>
      <c r="N12" s="10"/>
      <c r="O12" s="196">
        <v>0</v>
      </c>
    </row>
    <row r="13" spans="1:15" x14ac:dyDescent="0.25">
      <c r="A13" s="12">
        <v>10</v>
      </c>
      <c r="B13" s="43" t="s">
        <v>41</v>
      </c>
      <c r="C13" s="189"/>
      <c r="D13" s="10"/>
      <c r="E13" s="10"/>
      <c r="F13" s="10"/>
      <c r="G13" s="10"/>
      <c r="H13" s="10"/>
      <c r="I13" s="10"/>
      <c r="J13" s="10"/>
      <c r="K13" s="32"/>
      <c r="L13" s="32"/>
      <c r="M13" s="32"/>
      <c r="N13" s="31"/>
      <c r="O13" s="196">
        <v>0</v>
      </c>
    </row>
    <row r="14" spans="1:15" x14ac:dyDescent="0.25">
      <c r="A14" s="12">
        <v>11</v>
      </c>
      <c r="B14" s="44" t="s">
        <v>9</v>
      </c>
      <c r="C14" s="189">
        <v>120688.48111941987</v>
      </c>
      <c r="D14" s="10">
        <v>108893.34953069052</v>
      </c>
      <c r="E14" s="10">
        <v>113934.10790035351</v>
      </c>
      <c r="F14" s="10"/>
      <c r="G14" s="10"/>
      <c r="H14" s="10"/>
      <c r="I14" s="10"/>
      <c r="J14" s="10"/>
      <c r="K14" s="32"/>
      <c r="L14" s="32"/>
      <c r="M14" s="32"/>
      <c r="N14" s="31"/>
      <c r="O14" s="196">
        <v>343515.93855046388</v>
      </c>
    </row>
    <row r="15" spans="1:15" x14ac:dyDescent="0.25">
      <c r="A15" s="12">
        <v>12</v>
      </c>
      <c r="B15" s="44" t="s">
        <v>10</v>
      </c>
      <c r="C15" s="189">
        <v>4692.911656891496</v>
      </c>
      <c r="D15" s="10">
        <v>4482.5</v>
      </c>
      <c r="E15" s="10">
        <v>4696.8965053763441</v>
      </c>
      <c r="F15" s="10"/>
      <c r="G15" s="10"/>
      <c r="H15" s="10"/>
      <c r="I15" s="10"/>
      <c r="J15" s="10"/>
      <c r="K15" s="32"/>
      <c r="L15" s="32"/>
      <c r="M15" s="32"/>
      <c r="N15" s="31"/>
      <c r="O15" s="196">
        <v>13872.30816226784</v>
      </c>
    </row>
    <row r="16" spans="1:15" x14ac:dyDescent="0.25">
      <c r="A16" s="12">
        <v>13</v>
      </c>
      <c r="B16" s="44" t="s">
        <v>42</v>
      </c>
      <c r="C16" s="189">
        <v>25940</v>
      </c>
      <c r="D16" s="10">
        <v>24090</v>
      </c>
      <c r="E16" s="10">
        <v>23360</v>
      </c>
      <c r="F16" s="10"/>
      <c r="G16" s="10"/>
      <c r="H16" s="10"/>
      <c r="I16" s="10"/>
      <c r="J16" s="10"/>
      <c r="K16" s="32"/>
      <c r="L16" s="32"/>
      <c r="M16" s="32"/>
      <c r="N16" s="31"/>
      <c r="O16" s="196">
        <v>73390</v>
      </c>
    </row>
    <row r="17" spans="1:15" x14ac:dyDescent="0.25">
      <c r="A17" s="12">
        <v>14</v>
      </c>
      <c r="B17" s="44" t="s">
        <v>11</v>
      </c>
      <c r="C17" s="189"/>
      <c r="D17" s="10"/>
      <c r="E17" s="10"/>
      <c r="F17" s="10"/>
      <c r="G17" s="10"/>
      <c r="H17" s="10"/>
      <c r="I17" s="10"/>
      <c r="J17" s="10"/>
      <c r="K17" s="32"/>
      <c r="L17" s="32"/>
      <c r="M17" s="32"/>
      <c r="N17" s="31"/>
      <c r="O17" s="196">
        <v>0</v>
      </c>
    </row>
    <row r="18" spans="1:15" x14ac:dyDescent="0.25">
      <c r="A18" s="12">
        <v>15</v>
      </c>
      <c r="B18" s="44" t="s">
        <v>12</v>
      </c>
      <c r="C18" s="189">
        <v>16490</v>
      </c>
      <c r="D18" s="10">
        <v>12220</v>
      </c>
      <c r="E18" s="10">
        <v>13920</v>
      </c>
      <c r="F18" s="10"/>
      <c r="G18" s="10"/>
      <c r="H18" s="10"/>
      <c r="I18" s="10"/>
      <c r="J18" s="10"/>
      <c r="K18" s="32"/>
      <c r="L18" s="32"/>
      <c r="M18" s="32"/>
      <c r="N18" s="31"/>
      <c r="O18" s="196">
        <v>42630</v>
      </c>
    </row>
    <row r="19" spans="1:15" x14ac:dyDescent="0.25">
      <c r="A19" s="12">
        <v>16</v>
      </c>
      <c r="B19" s="44" t="s">
        <v>13</v>
      </c>
      <c r="C19" s="189"/>
      <c r="D19" s="10"/>
      <c r="E19" s="10"/>
      <c r="F19" s="10"/>
      <c r="G19" s="10"/>
      <c r="H19" s="10"/>
      <c r="I19" s="10"/>
      <c r="J19" s="10"/>
      <c r="K19" s="32"/>
      <c r="L19" s="32"/>
      <c r="M19" s="32"/>
      <c r="N19" s="31"/>
      <c r="O19" s="196">
        <v>0</v>
      </c>
    </row>
    <row r="20" spans="1:15" x14ac:dyDescent="0.25">
      <c r="A20" s="12">
        <v>17</v>
      </c>
      <c r="B20" s="44" t="s">
        <v>14</v>
      </c>
      <c r="C20" s="189">
        <v>12950.681783767066</v>
      </c>
      <c r="D20" s="10">
        <v>9936.80673561189</v>
      </c>
      <c r="E20" s="10">
        <v>12868.633499194473</v>
      </c>
      <c r="F20" s="10"/>
      <c r="G20" s="10"/>
      <c r="H20" s="10"/>
      <c r="I20" s="10"/>
      <c r="J20" s="10"/>
      <c r="K20" s="32"/>
      <c r="L20" s="32"/>
      <c r="M20" s="32"/>
      <c r="N20" s="31"/>
      <c r="O20" s="196">
        <v>35756.122018573427</v>
      </c>
    </row>
    <row r="21" spans="1:15" x14ac:dyDescent="0.25">
      <c r="A21" s="12">
        <v>18</v>
      </c>
      <c r="B21" s="44" t="s">
        <v>15</v>
      </c>
      <c r="C21" s="189">
        <v>96813.941695450019</v>
      </c>
      <c r="D21" s="10">
        <v>80881.986358889117</v>
      </c>
      <c r="E21" s="10">
        <v>90046.946839850702</v>
      </c>
      <c r="F21" s="10"/>
      <c r="G21" s="10"/>
      <c r="H21" s="10"/>
      <c r="I21" s="10"/>
      <c r="J21" s="10"/>
      <c r="K21" s="32"/>
      <c r="L21" s="32"/>
      <c r="M21" s="32"/>
      <c r="N21" s="31"/>
      <c r="O21" s="196">
        <v>267742.87489418982</v>
      </c>
    </row>
    <row r="22" spans="1:15" x14ac:dyDescent="0.25">
      <c r="A22" s="12">
        <v>19</v>
      </c>
      <c r="B22" s="44" t="s">
        <v>16</v>
      </c>
      <c r="C22" s="189">
        <v>22540</v>
      </c>
      <c r="D22" s="10">
        <v>20370</v>
      </c>
      <c r="E22" s="10">
        <v>21920</v>
      </c>
      <c r="F22" s="10"/>
      <c r="G22" s="10"/>
      <c r="H22" s="10"/>
      <c r="I22" s="10"/>
      <c r="J22" s="10"/>
      <c r="K22" s="32"/>
      <c r="L22" s="32"/>
      <c r="M22" s="32"/>
      <c r="N22" s="31"/>
      <c r="O22" s="196">
        <v>64830</v>
      </c>
    </row>
    <row r="23" spans="1:15" x14ac:dyDescent="0.25">
      <c r="A23" s="12">
        <v>20</v>
      </c>
      <c r="B23" s="44" t="s">
        <v>17</v>
      </c>
      <c r="C23" s="189"/>
      <c r="D23" s="10"/>
      <c r="E23" s="10"/>
      <c r="F23" s="10"/>
      <c r="G23" s="10"/>
      <c r="H23" s="10"/>
      <c r="I23" s="10"/>
      <c r="J23" s="10"/>
      <c r="K23" s="32"/>
      <c r="L23" s="32"/>
      <c r="M23" s="32"/>
      <c r="N23" s="31"/>
      <c r="O23" s="196">
        <v>0</v>
      </c>
    </row>
    <row r="24" spans="1:15" x14ac:dyDescent="0.25">
      <c r="A24" s="12">
        <v>21</v>
      </c>
      <c r="B24" s="44" t="s">
        <v>18</v>
      </c>
      <c r="C24" s="189">
        <v>1040.4221493082568</v>
      </c>
      <c r="D24" s="10">
        <v>762.65338318279487</v>
      </c>
      <c r="E24" s="10">
        <v>990.83793399582873</v>
      </c>
      <c r="F24" s="10"/>
      <c r="G24" s="10"/>
      <c r="H24" s="10"/>
      <c r="I24" s="10"/>
      <c r="J24" s="10"/>
      <c r="K24" s="32"/>
      <c r="L24" s="32"/>
      <c r="M24" s="32"/>
      <c r="N24" s="31"/>
      <c r="O24" s="196">
        <v>2793.9134664868807</v>
      </c>
    </row>
    <row r="25" spans="1:15" x14ac:dyDescent="0.25">
      <c r="A25" s="12">
        <v>22</v>
      </c>
      <c r="B25" s="44" t="s">
        <v>19</v>
      </c>
      <c r="C25" s="189">
        <v>31463.13868210138</v>
      </c>
      <c r="D25" s="10">
        <v>25398.423851892137</v>
      </c>
      <c r="E25" s="10">
        <v>28155.470903480949</v>
      </c>
      <c r="F25" s="10"/>
      <c r="G25" s="10"/>
      <c r="H25" s="10"/>
      <c r="I25" s="10"/>
      <c r="J25" s="10"/>
      <c r="K25" s="32"/>
      <c r="L25" s="32"/>
      <c r="M25" s="32"/>
      <c r="N25" s="31"/>
      <c r="O25" s="196">
        <v>85017.033437474471</v>
      </c>
    </row>
    <row r="26" spans="1:15" x14ac:dyDescent="0.25">
      <c r="A26" s="12">
        <v>23</v>
      </c>
      <c r="B26" s="44" t="s">
        <v>43</v>
      </c>
      <c r="C26" s="189">
        <v>20361.313861930052</v>
      </c>
      <c r="D26" s="10">
        <v>14940</v>
      </c>
      <c r="E26" s="10">
        <v>16535</v>
      </c>
      <c r="F26" s="10"/>
      <c r="G26" s="10"/>
      <c r="H26" s="10"/>
      <c r="I26" s="10"/>
      <c r="J26" s="10"/>
      <c r="K26" s="32"/>
      <c r="L26" s="32"/>
      <c r="M26" s="32"/>
      <c r="N26" s="31"/>
      <c r="O26" s="196">
        <v>51836.313861930052</v>
      </c>
    </row>
    <row r="27" spans="1:15" x14ac:dyDescent="0.25">
      <c r="A27" s="12">
        <v>24</v>
      </c>
      <c r="B27" s="44" t="s">
        <v>44</v>
      </c>
      <c r="C27" s="189">
        <v>13574.930305518235</v>
      </c>
      <c r="D27" s="10">
        <v>11225.396738428875</v>
      </c>
      <c r="E27" s="10">
        <v>11915.922437465577</v>
      </c>
      <c r="F27" s="10"/>
      <c r="G27" s="10"/>
      <c r="H27" s="10"/>
      <c r="I27" s="284"/>
      <c r="J27" s="10"/>
      <c r="K27" s="32"/>
      <c r="L27" s="32"/>
      <c r="M27" s="32"/>
      <c r="N27" s="31"/>
      <c r="O27" s="196">
        <v>36716.249481412684</v>
      </c>
    </row>
    <row r="28" spans="1:15" x14ac:dyDescent="0.25">
      <c r="A28" s="12">
        <v>25</v>
      </c>
      <c r="B28" s="44" t="s">
        <v>20</v>
      </c>
      <c r="C28" s="189">
        <v>39882.880705792093</v>
      </c>
      <c r="D28" s="241">
        <v>35260</v>
      </c>
      <c r="E28" s="241">
        <v>37963.29394305512</v>
      </c>
      <c r="F28" s="241"/>
      <c r="G28" s="10"/>
      <c r="H28" s="10"/>
      <c r="I28" s="241"/>
      <c r="J28" s="10"/>
      <c r="K28" s="251"/>
      <c r="L28" s="251"/>
      <c r="M28" s="32"/>
      <c r="N28" s="242"/>
      <c r="O28" s="196">
        <v>113106.17464884721</v>
      </c>
    </row>
    <row r="29" spans="1:15" x14ac:dyDescent="0.25">
      <c r="A29" s="12">
        <v>26</v>
      </c>
      <c r="B29" s="44" t="s">
        <v>45</v>
      </c>
      <c r="C29" s="189">
        <v>5310.8</v>
      </c>
      <c r="D29" s="10">
        <v>3933.4</v>
      </c>
      <c r="E29" s="10">
        <v>4224.5</v>
      </c>
      <c r="F29" s="10"/>
      <c r="G29" s="10"/>
      <c r="H29" s="10"/>
      <c r="I29" s="10"/>
      <c r="J29" s="10"/>
      <c r="K29" s="32"/>
      <c r="L29" s="32"/>
      <c r="M29" s="32"/>
      <c r="N29" s="31"/>
      <c r="O29" s="196">
        <v>13468.7</v>
      </c>
    </row>
    <row r="30" spans="1:15" x14ac:dyDescent="0.25">
      <c r="A30" s="12">
        <v>27</v>
      </c>
      <c r="B30" s="44" t="s">
        <v>46</v>
      </c>
      <c r="C30" s="189"/>
      <c r="D30" s="10"/>
      <c r="E30" s="10"/>
      <c r="F30" s="10"/>
      <c r="G30" s="10"/>
      <c r="H30" s="10"/>
      <c r="I30" s="10"/>
      <c r="J30" s="10"/>
      <c r="K30" s="32"/>
      <c r="L30" s="32"/>
      <c r="M30" s="32"/>
      <c r="N30" s="31"/>
      <c r="O30" s="196">
        <v>0</v>
      </c>
    </row>
    <row r="31" spans="1:15" x14ac:dyDescent="0.25">
      <c r="A31" s="12">
        <v>28</v>
      </c>
      <c r="B31" s="44" t="s">
        <v>47</v>
      </c>
      <c r="C31" s="189">
        <v>15775.942930701567</v>
      </c>
      <c r="D31" s="10">
        <v>13941.785714285714</v>
      </c>
      <c r="E31" s="10">
        <v>15280</v>
      </c>
      <c r="F31" s="10"/>
      <c r="G31" s="10"/>
      <c r="H31" s="10"/>
      <c r="I31" s="10"/>
      <c r="J31" s="10"/>
      <c r="K31" s="32"/>
      <c r="L31" s="32"/>
      <c r="M31" s="32"/>
      <c r="N31" s="31"/>
      <c r="O31" s="196">
        <v>44997.728644987277</v>
      </c>
    </row>
    <row r="32" spans="1:15" x14ac:dyDescent="0.25">
      <c r="A32" s="12">
        <v>29</v>
      </c>
      <c r="B32" s="44" t="s">
        <v>48</v>
      </c>
      <c r="C32" s="189">
        <v>245.85647600040591</v>
      </c>
      <c r="D32" s="10">
        <v>360.96556543615367</v>
      </c>
      <c r="E32" s="10">
        <v>259.83069562016931</v>
      </c>
      <c r="F32" s="10"/>
      <c r="G32" s="10"/>
      <c r="H32" s="10"/>
      <c r="I32" s="10"/>
      <c r="J32" s="10"/>
      <c r="K32" s="32"/>
      <c r="L32" s="32"/>
      <c r="M32" s="32"/>
      <c r="N32" s="31"/>
      <c r="O32" s="196">
        <v>866.65273705672894</v>
      </c>
    </row>
    <row r="33" spans="1:20" x14ac:dyDescent="0.25">
      <c r="A33" s="12">
        <v>30</v>
      </c>
      <c r="B33" s="44" t="s">
        <v>50</v>
      </c>
      <c r="C33" s="189">
        <v>15890</v>
      </c>
      <c r="D33" s="10">
        <v>10670</v>
      </c>
      <c r="E33" s="10">
        <v>11120</v>
      </c>
      <c r="F33" s="10"/>
      <c r="G33" s="10"/>
      <c r="H33" s="10"/>
      <c r="I33" s="10"/>
      <c r="J33" s="10"/>
      <c r="K33" s="32"/>
      <c r="L33" s="32"/>
      <c r="M33" s="32"/>
      <c r="N33" s="31"/>
      <c r="O33" s="196">
        <v>37680</v>
      </c>
    </row>
    <row r="34" spans="1:20" x14ac:dyDescent="0.25">
      <c r="A34" s="12">
        <v>31</v>
      </c>
      <c r="B34" s="44" t="s">
        <v>51</v>
      </c>
      <c r="C34" s="189">
        <v>2550.2554191414274</v>
      </c>
      <c r="D34" s="10">
        <v>1376.2138273614507</v>
      </c>
      <c r="E34" s="10">
        <v>1809.438067309035</v>
      </c>
      <c r="F34" s="10"/>
      <c r="G34" s="10"/>
      <c r="H34" s="10"/>
      <c r="I34" s="10"/>
      <c r="J34" s="10"/>
      <c r="K34" s="32"/>
      <c r="L34" s="32"/>
      <c r="M34" s="32"/>
      <c r="N34" s="31"/>
      <c r="O34" s="196">
        <v>5735.9073138119129</v>
      </c>
    </row>
    <row r="35" spans="1:20" x14ac:dyDescent="0.25">
      <c r="A35" s="12">
        <v>32</v>
      </c>
      <c r="B35" s="44" t="s">
        <v>52</v>
      </c>
      <c r="C35" s="189">
        <v>21456.577704027444</v>
      </c>
      <c r="D35" s="10">
        <v>18495.327377506412</v>
      </c>
      <c r="E35" s="10">
        <v>21234.0190357674</v>
      </c>
      <c r="F35" s="10"/>
      <c r="G35" s="10"/>
      <c r="H35" s="10"/>
      <c r="I35" s="10"/>
      <c r="J35" s="10"/>
      <c r="K35" s="32"/>
      <c r="L35" s="32"/>
      <c r="M35" s="32"/>
      <c r="N35" s="31"/>
      <c r="O35" s="196">
        <v>61185.924117301256</v>
      </c>
    </row>
    <row r="36" spans="1:20" x14ac:dyDescent="0.25">
      <c r="A36" s="12">
        <v>33</v>
      </c>
      <c r="B36" s="44" t="s">
        <v>21</v>
      </c>
      <c r="C36" s="189"/>
      <c r="D36" s="10"/>
      <c r="E36" s="10"/>
      <c r="F36" s="10"/>
      <c r="G36" s="10"/>
      <c r="H36" s="10"/>
      <c r="I36" s="10"/>
      <c r="J36" s="10"/>
      <c r="K36" s="32"/>
      <c r="L36" s="32"/>
      <c r="M36" s="32"/>
      <c r="N36" s="31"/>
      <c r="O36" s="196">
        <v>0</v>
      </c>
    </row>
    <row r="37" spans="1:20" x14ac:dyDescent="0.25">
      <c r="A37" s="12">
        <v>34</v>
      </c>
      <c r="B37" s="44" t="s">
        <v>22</v>
      </c>
      <c r="C37" s="189">
        <v>6437.0023539678714</v>
      </c>
      <c r="D37" s="10">
        <v>4470.1755464701928</v>
      </c>
      <c r="E37" s="10">
        <v>4483.252102667705</v>
      </c>
      <c r="F37" s="10"/>
      <c r="G37" s="10"/>
      <c r="H37" s="10"/>
      <c r="I37" s="10"/>
      <c r="J37" s="10"/>
      <c r="K37" s="32"/>
      <c r="L37" s="32"/>
      <c r="M37" s="32"/>
      <c r="N37" s="31"/>
      <c r="O37" s="196">
        <v>15390.430003105768</v>
      </c>
    </row>
    <row r="38" spans="1:20" x14ac:dyDescent="0.25">
      <c r="A38" s="12">
        <v>35</v>
      </c>
      <c r="B38" s="44" t="s">
        <v>23</v>
      </c>
      <c r="C38" s="189">
        <v>8207.2597439981582</v>
      </c>
      <c r="D38" s="10">
        <v>6588.9625448397437</v>
      </c>
      <c r="E38" s="10">
        <v>7193.0265251094552</v>
      </c>
      <c r="F38" s="10"/>
      <c r="G38" s="10"/>
      <c r="H38" s="10"/>
      <c r="I38" s="10"/>
      <c r="J38" s="10"/>
      <c r="K38" s="32"/>
      <c r="L38" s="32"/>
      <c r="M38" s="32"/>
      <c r="N38" s="31"/>
      <c r="O38" s="196">
        <v>21989.248813947357</v>
      </c>
    </row>
    <row r="39" spans="1:20" x14ac:dyDescent="0.25">
      <c r="A39" s="12">
        <v>36</v>
      </c>
      <c r="B39" s="44" t="s">
        <v>24</v>
      </c>
      <c r="C39" s="189">
        <v>2297.0883431085044</v>
      </c>
      <c r="D39" s="10">
        <v>1787.5</v>
      </c>
      <c r="E39" s="10">
        <v>2016.4368279569894</v>
      </c>
      <c r="F39" s="10"/>
      <c r="G39" s="10"/>
      <c r="H39" s="10"/>
      <c r="I39" s="10"/>
      <c r="J39" s="10"/>
      <c r="K39" s="32"/>
      <c r="L39" s="32"/>
      <c r="M39" s="32"/>
      <c r="N39" s="31"/>
      <c r="O39" s="196">
        <v>6101.0251710654939</v>
      </c>
    </row>
    <row r="40" spans="1:20" x14ac:dyDescent="0.25">
      <c r="A40" s="12">
        <v>37</v>
      </c>
      <c r="B40" s="44" t="s">
        <v>25</v>
      </c>
      <c r="C40" s="189">
        <v>13438.193248769723</v>
      </c>
      <c r="D40" s="10">
        <v>9594.7252446320344</v>
      </c>
      <c r="E40" s="10">
        <v>11877.989427053131</v>
      </c>
      <c r="F40" s="10"/>
      <c r="G40" s="10"/>
      <c r="H40" s="10"/>
      <c r="I40" s="10"/>
      <c r="J40" s="10"/>
      <c r="K40" s="32"/>
      <c r="L40" s="32"/>
      <c r="M40" s="32"/>
      <c r="N40" s="31"/>
      <c r="O40" s="196">
        <v>34910.907920454891</v>
      </c>
    </row>
    <row r="41" spans="1:20" x14ac:dyDescent="0.25">
      <c r="A41" s="12">
        <v>38</v>
      </c>
      <c r="B41" s="44" t="s">
        <v>5</v>
      </c>
      <c r="C41" s="189">
        <v>2407.8066399737313</v>
      </c>
      <c r="D41" s="10">
        <v>1441.3395225464192</v>
      </c>
      <c r="E41" s="10">
        <v>1502.4565625533367</v>
      </c>
      <c r="F41" s="10"/>
      <c r="G41" s="10"/>
      <c r="H41" s="10"/>
      <c r="I41" s="10"/>
      <c r="J41" s="10"/>
      <c r="K41" s="32"/>
      <c r="L41" s="32"/>
      <c r="M41" s="32"/>
      <c r="N41" s="31"/>
      <c r="O41" s="196">
        <v>5351.6027250734869</v>
      </c>
    </row>
    <row r="42" spans="1:20" x14ac:dyDescent="0.25">
      <c r="A42" s="12">
        <v>39</v>
      </c>
      <c r="B42" s="44" t="s">
        <v>6</v>
      </c>
      <c r="C42" s="189">
        <v>3472.3841314096499</v>
      </c>
      <c r="D42" s="10">
        <v>0</v>
      </c>
      <c r="E42" s="10">
        <v>0</v>
      </c>
      <c r="F42" s="10"/>
      <c r="G42" s="10"/>
      <c r="H42" s="10"/>
      <c r="I42" s="284"/>
      <c r="J42" s="10"/>
      <c r="K42" s="32"/>
      <c r="L42" s="32"/>
      <c r="M42" s="32"/>
      <c r="N42" s="31"/>
      <c r="O42" s="196">
        <v>3472.3841314096499</v>
      </c>
    </row>
    <row r="43" spans="1:20" x14ac:dyDescent="0.25">
      <c r="A43" s="12">
        <v>40</v>
      </c>
      <c r="B43" s="44" t="s">
        <v>8</v>
      </c>
      <c r="C43" s="189">
        <v>164.51612903225808</v>
      </c>
      <c r="D43" s="10">
        <v>342.37400530503982</v>
      </c>
      <c r="E43" s="10">
        <v>463.86294589520401</v>
      </c>
      <c r="F43" s="10"/>
      <c r="G43" s="10"/>
      <c r="H43" s="10"/>
      <c r="I43" s="10"/>
      <c r="J43" s="10"/>
      <c r="K43" s="32"/>
      <c r="L43" s="32"/>
      <c r="M43" s="32"/>
      <c r="N43" s="31"/>
      <c r="O43" s="196">
        <v>970.75308023250193</v>
      </c>
      <c r="Q43" s="18"/>
    </row>
    <row r="44" spans="1:20" ht="15.75" thickBot="1" x14ac:dyDescent="0.3">
      <c r="A44" s="82">
        <v>41</v>
      </c>
      <c r="B44" s="45" t="s">
        <v>49</v>
      </c>
      <c r="C44" s="41"/>
      <c r="D44" s="32"/>
      <c r="E44" s="32"/>
      <c r="F44" s="19"/>
      <c r="G44" s="19"/>
      <c r="H44" s="19"/>
      <c r="I44" s="19"/>
      <c r="J44" s="32"/>
      <c r="K44" s="32"/>
      <c r="L44" s="32"/>
      <c r="M44" s="32"/>
      <c r="N44" s="34"/>
      <c r="O44" s="196">
        <v>0</v>
      </c>
      <c r="Q44" s="18"/>
    </row>
    <row r="45" spans="1:20" s="4" customFormat="1" ht="15.75" thickBot="1" x14ac:dyDescent="0.3">
      <c r="A45" s="83"/>
      <c r="B45" s="20" t="s">
        <v>72</v>
      </c>
      <c r="C45" s="40">
        <v>655298.30000000005</v>
      </c>
      <c r="D45" s="40">
        <v>540784.89999999991</v>
      </c>
      <c r="E45" s="40">
        <v>588640.09999999986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8">
        <v>1784723.2999999996</v>
      </c>
      <c r="Q45" s="200"/>
      <c r="R45" s="200"/>
      <c r="S45" s="200"/>
      <c r="T45" s="200"/>
    </row>
    <row r="46" spans="1:20" ht="15.75" thickBot="1" x14ac:dyDescent="0.3">
      <c r="A46" s="10"/>
      <c r="B46" s="46" t="s">
        <v>67</v>
      </c>
      <c r="C46" s="42">
        <v>625276.69999999984</v>
      </c>
      <c r="D46" s="35">
        <v>510618.6</v>
      </c>
      <c r="E46" s="35">
        <v>535114.79999999993</v>
      </c>
      <c r="F46" s="35">
        <v>520198.17692234967</v>
      </c>
      <c r="G46" s="35">
        <v>633049.59999999986</v>
      </c>
      <c r="H46" s="35">
        <v>630606.50000000047</v>
      </c>
      <c r="I46" s="35">
        <v>637260.29999999981</v>
      </c>
      <c r="J46" s="35">
        <v>565122.90000000026</v>
      </c>
      <c r="K46" s="35">
        <v>615964.40000000037</v>
      </c>
      <c r="L46" s="35">
        <v>575183.80000000075</v>
      </c>
      <c r="M46" s="35">
        <v>546391.00000000023</v>
      </c>
      <c r="N46" s="37">
        <v>635211.54999999993</v>
      </c>
      <c r="O46" s="39">
        <v>7029998.3269223506</v>
      </c>
    </row>
    <row r="47" spans="1:20" ht="15.75" thickBot="1" x14ac:dyDescent="0.3">
      <c r="A47" s="19"/>
      <c r="B47" s="73" t="s">
        <v>58</v>
      </c>
      <c r="C47" s="290">
        <v>4.8013303550252573E-2</v>
      </c>
      <c r="D47" s="291">
        <v>5.9077949765245386E-2</v>
      </c>
      <c r="E47" s="291">
        <v>0.10002582623392198</v>
      </c>
      <c r="F47" s="291">
        <v>-1</v>
      </c>
      <c r="G47" s="291">
        <v>-1</v>
      </c>
      <c r="H47" s="291">
        <v>-1</v>
      </c>
      <c r="I47" s="291">
        <v>-1</v>
      </c>
      <c r="J47" s="291">
        <v>-1</v>
      </c>
      <c r="K47" s="291">
        <v>-1</v>
      </c>
      <c r="L47" s="291">
        <v>-1</v>
      </c>
      <c r="M47" s="291">
        <v>-1</v>
      </c>
      <c r="N47" s="292">
        <v>-1</v>
      </c>
      <c r="O47" s="293">
        <v>-0.74612749292341152</v>
      </c>
    </row>
    <row r="48" spans="1:20" x14ac:dyDescent="0.25">
      <c r="A48" s="19"/>
      <c r="B48" s="283" t="s">
        <v>66</v>
      </c>
      <c r="C48" s="85">
        <v>47</v>
      </c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94">
        <v>47</v>
      </c>
    </row>
    <row r="49" spans="2:8" x14ac:dyDescent="0.25">
      <c r="B49" s="16" t="s">
        <v>70</v>
      </c>
    </row>
    <row r="50" spans="2:8" x14ac:dyDescent="0.25">
      <c r="E50" s="74"/>
      <c r="H50" s="76"/>
    </row>
  </sheetData>
  <sheetProtection sheet="1" objects="1" scenarios="1"/>
  <pageMargins left="0.19685039370078741" right="0.23622047244094491" top="0.39370078740157483" bottom="0.45" header="0.19685039370078741" footer="0.31496062992125984"/>
  <pageSetup paperSize="9" scale="75" orientation="landscape" r:id="rId1"/>
  <headerFooter>
    <oddHeader>&amp;L&amp;"Calibri,Normal"&amp;G&amp;C&amp;"Calibri,Normal"&amp;F&amp;R&amp;"Calibri,Normal"&amp;G</oddHeader>
    <oddFooter>&amp;L&amp;"Calibri,Normal"&amp;D&amp;C&amp;"Calibri,Normal"&amp;A&amp;R&amp;"Calibri,Normal"&amp;P de &amp;N</oddFooter>
  </headerFooter>
  <drawing r:id="rId2"/>
  <legacyDrawingHF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C52"/>
  <sheetViews>
    <sheetView showZeros="0" zoomScale="90" zoomScaleNormal="90" workbookViewId="0">
      <selection activeCell="F27" sqref="F27"/>
    </sheetView>
  </sheetViews>
  <sheetFormatPr baseColWidth="10" defaultColWidth="11.42578125" defaultRowHeight="15" x14ac:dyDescent="0.25"/>
  <cols>
    <col min="1" max="1" width="5.7109375" style="3" customWidth="1"/>
    <col min="2" max="2" width="26.140625" style="3" bestFit="1" customWidth="1"/>
    <col min="3" max="6" width="11.42578125" style="2"/>
    <col min="7" max="10" width="11.42578125" style="2" customWidth="1"/>
    <col min="11" max="11" width="11.85546875" style="2" customWidth="1"/>
    <col min="12" max="12" width="11.42578125" style="2" customWidth="1"/>
    <col min="13" max="13" width="12.5703125" style="2" customWidth="1"/>
    <col min="14" max="14" width="12.28515625" style="2" customWidth="1"/>
    <col min="15" max="15" width="11.42578125" style="2"/>
    <col min="16" max="16" width="13.85546875" style="3" bestFit="1" customWidth="1"/>
    <col min="17" max="16384" width="11.42578125" style="3"/>
  </cols>
  <sheetData>
    <row r="2" spans="1:17" ht="15.75" x14ac:dyDescent="0.25">
      <c r="B2" s="1" t="s">
        <v>71</v>
      </c>
    </row>
    <row r="3" spans="1:17" ht="15.75" thickBot="1" x14ac:dyDescent="0.3">
      <c r="C3" s="4" t="s">
        <v>69</v>
      </c>
    </row>
    <row r="4" spans="1:17" ht="15.75" thickBot="1" x14ac:dyDescent="0.3">
      <c r="A4" s="8" t="s">
        <v>59</v>
      </c>
      <c r="B4" s="20" t="s">
        <v>57</v>
      </c>
      <c r="C4" s="40" t="s">
        <v>26</v>
      </c>
      <c r="D4" s="6" t="s">
        <v>27</v>
      </c>
      <c r="E4" s="6" t="s">
        <v>28</v>
      </c>
      <c r="F4" s="6" t="s">
        <v>29</v>
      </c>
      <c r="G4" s="6" t="s">
        <v>30</v>
      </c>
      <c r="H4" s="6" t="s">
        <v>31</v>
      </c>
      <c r="I4" s="6" t="s">
        <v>32</v>
      </c>
      <c r="J4" s="6" t="s">
        <v>33</v>
      </c>
      <c r="K4" s="6" t="s">
        <v>34</v>
      </c>
      <c r="L4" s="6" t="s">
        <v>35</v>
      </c>
      <c r="M4" s="6" t="s">
        <v>36</v>
      </c>
      <c r="N4" s="36" t="s">
        <v>37</v>
      </c>
      <c r="O4" s="8" t="s">
        <v>38</v>
      </c>
    </row>
    <row r="5" spans="1:17" x14ac:dyDescent="0.25">
      <c r="A5" s="38">
        <v>1</v>
      </c>
      <c r="B5" s="43" t="s">
        <v>39</v>
      </c>
      <c r="C5" s="41">
        <v>60</v>
      </c>
      <c r="D5" s="32">
        <v>59.999999999999993</v>
      </c>
      <c r="E5" s="32">
        <v>40</v>
      </c>
      <c r="F5" s="32"/>
      <c r="G5" s="32"/>
      <c r="H5" s="32"/>
      <c r="I5" s="32"/>
      <c r="J5" s="32"/>
      <c r="K5" s="32"/>
      <c r="L5" s="32"/>
      <c r="M5" s="32"/>
      <c r="N5" s="33"/>
      <c r="O5" s="197">
        <v>160</v>
      </c>
      <c r="P5" s="278"/>
    </row>
    <row r="6" spans="1:17" x14ac:dyDescent="0.25">
      <c r="A6" s="12">
        <v>2</v>
      </c>
      <c r="B6" s="44" t="s">
        <v>0</v>
      </c>
      <c r="C6" s="189">
        <v>1230</v>
      </c>
      <c r="D6" s="10">
        <v>1340</v>
      </c>
      <c r="E6" s="10">
        <v>2860</v>
      </c>
      <c r="F6" s="10"/>
      <c r="G6" s="10"/>
      <c r="H6" s="10"/>
      <c r="I6" s="10"/>
      <c r="J6" s="10"/>
      <c r="K6" s="10"/>
      <c r="L6" s="10"/>
      <c r="M6" s="10"/>
      <c r="N6" s="11"/>
      <c r="O6" s="198">
        <v>5430</v>
      </c>
      <c r="P6" s="278"/>
    </row>
    <row r="7" spans="1:17" x14ac:dyDescent="0.25">
      <c r="A7" s="12">
        <v>3</v>
      </c>
      <c r="B7" s="44" t="s">
        <v>1</v>
      </c>
      <c r="C7" s="189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  <c r="O7" s="198">
        <v>0</v>
      </c>
      <c r="P7" s="278"/>
    </row>
    <row r="8" spans="1:17" x14ac:dyDescent="0.25">
      <c r="A8" s="12">
        <v>4</v>
      </c>
      <c r="B8" s="44" t="s">
        <v>2</v>
      </c>
      <c r="C8" s="189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98">
        <v>0</v>
      </c>
      <c r="P8" s="278"/>
      <c r="Q8"/>
    </row>
    <row r="9" spans="1:17" x14ac:dyDescent="0.25">
      <c r="A9" s="12">
        <v>5</v>
      </c>
      <c r="B9" s="44" t="s">
        <v>3</v>
      </c>
      <c r="C9" s="189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  <c r="O9" s="198">
        <v>0</v>
      </c>
      <c r="P9" s="278"/>
      <c r="Q9"/>
    </row>
    <row r="10" spans="1:17" x14ac:dyDescent="0.25">
      <c r="A10" s="12">
        <v>6</v>
      </c>
      <c r="B10" s="44" t="s">
        <v>4</v>
      </c>
      <c r="C10" s="189">
        <v>6070</v>
      </c>
      <c r="D10" s="10">
        <v>6420</v>
      </c>
      <c r="E10" s="10">
        <v>8050</v>
      </c>
      <c r="F10" s="10"/>
      <c r="G10" s="10"/>
      <c r="H10" s="10"/>
      <c r="I10" s="10"/>
      <c r="J10" s="10"/>
      <c r="K10" s="10"/>
      <c r="L10" s="10"/>
      <c r="M10" s="10"/>
      <c r="N10" s="11"/>
      <c r="O10" s="198">
        <v>20540</v>
      </c>
      <c r="P10" s="278"/>
      <c r="Q10"/>
    </row>
    <row r="11" spans="1:17" x14ac:dyDescent="0.25">
      <c r="A11" s="12">
        <v>8</v>
      </c>
      <c r="B11" s="45" t="s">
        <v>7</v>
      </c>
      <c r="C11" s="18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  <c r="O11" s="199">
        <v>0</v>
      </c>
      <c r="P11" s="278"/>
      <c r="Q11"/>
    </row>
    <row r="12" spans="1:17" x14ac:dyDescent="0.25">
      <c r="A12" s="12">
        <v>9</v>
      </c>
      <c r="B12" s="44" t="s">
        <v>40</v>
      </c>
      <c r="C12" s="18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198">
        <v>0</v>
      </c>
      <c r="P12" s="278"/>
      <c r="Q12"/>
    </row>
    <row r="13" spans="1:17" x14ac:dyDescent="0.25">
      <c r="A13" s="12">
        <v>10</v>
      </c>
      <c r="B13" s="43" t="s">
        <v>41</v>
      </c>
      <c r="C13" s="18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  <c r="O13" s="197">
        <v>0</v>
      </c>
      <c r="P13" s="278"/>
      <c r="Q13"/>
    </row>
    <row r="14" spans="1:17" x14ac:dyDescent="0.25">
      <c r="A14" s="12">
        <v>11</v>
      </c>
      <c r="B14" s="44" t="s">
        <v>9</v>
      </c>
      <c r="C14" s="189">
        <v>38310</v>
      </c>
      <c r="D14" s="10">
        <v>40070</v>
      </c>
      <c r="E14" s="10">
        <v>36260</v>
      </c>
      <c r="F14" s="10"/>
      <c r="G14" s="10"/>
      <c r="H14" s="10"/>
      <c r="I14" s="10"/>
      <c r="J14" s="10"/>
      <c r="K14" s="10"/>
      <c r="L14" s="10"/>
      <c r="M14" s="10"/>
      <c r="N14" s="11"/>
      <c r="O14" s="198">
        <v>114640</v>
      </c>
      <c r="P14" s="278"/>
      <c r="Q14"/>
    </row>
    <row r="15" spans="1:17" x14ac:dyDescent="0.25">
      <c r="A15" s="12">
        <v>12</v>
      </c>
      <c r="B15" s="44" t="s">
        <v>10</v>
      </c>
      <c r="C15" s="18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98">
        <v>0</v>
      </c>
      <c r="P15" s="278"/>
      <c r="Q15"/>
    </row>
    <row r="16" spans="1:17" x14ac:dyDescent="0.25">
      <c r="A16" s="12">
        <v>13</v>
      </c>
      <c r="B16" s="44" t="s">
        <v>42</v>
      </c>
      <c r="C16" s="18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1"/>
      <c r="O16" s="198">
        <v>0</v>
      </c>
      <c r="P16" s="278"/>
      <c r="Q16"/>
    </row>
    <row r="17" spans="1:29" x14ac:dyDescent="0.25">
      <c r="A17" s="12">
        <v>14</v>
      </c>
      <c r="B17" s="44" t="s">
        <v>11</v>
      </c>
      <c r="C17" s="18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198">
        <v>0</v>
      </c>
      <c r="P17" s="278"/>
      <c r="Q17"/>
    </row>
    <row r="18" spans="1:29" x14ac:dyDescent="0.25">
      <c r="A18" s="12">
        <v>15</v>
      </c>
      <c r="B18" s="44" t="s">
        <v>12</v>
      </c>
      <c r="C18" s="18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  <c r="O18" s="198">
        <v>0</v>
      </c>
      <c r="P18" s="278"/>
    </row>
    <row r="19" spans="1:29" x14ac:dyDescent="0.25">
      <c r="A19" s="12">
        <v>16</v>
      </c>
      <c r="B19" s="44" t="s">
        <v>13</v>
      </c>
      <c r="C19" s="18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98">
        <v>0</v>
      </c>
      <c r="P19" s="278"/>
    </row>
    <row r="20" spans="1:29" x14ac:dyDescent="0.25">
      <c r="A20" s="12">
        <v>17</v>
      </c>
      <c r="B20" s="44" t="s">
        <v>14</v>
      </c>
      <c r="C20" s="18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98">
        <v>0</v>
      </c>
      <c r="P20" s="278"/>
    </row>
    <row r="21" spans="1:29" x14ac:dyDescent="0.25">
      <c r="A21" s="12">
        <v>18</v>
      </c>
      <c r="B21" s="44" t="s">
        <v>15</v>
      </c>
      <c r="C21" s="189">
        <v>23640</v>
      </c>
      <c r="D21" s="10">
        <v>26880</v>
      </c>
      <c r="E21" s="10">
        <v>22700</v>
      </c>
      <c r="F21" s="10"/>
      <c r="G21" s="10"/>
      <c r="H21" s="10"/>
      <c r="I21" s="10"/>
      <c r="J21" s="10"/>
      <c r="K21" s="10"/>
      <c r="L21" s="10"/>
      <c r="M21" s="10"/>
      <c r="N21" s="11"/>
      <c r="O21" s="198">
        <v>73220</v>
      </c>
      <c r="P21" s="278"/>
    </row>
    <row r="22" spans="1:29" x14ac:dyDescent="0.25">
      <c r="A22" s="12">
        <v>19</v>
      </c>
      <c r="B22" s="44" t="s">
        <v>16</v>
      </c>
      <c r="C22" s="189">
        <v>6160</v>
      </c>
      <c r="D22" s="10">
        <v>6020</v>
      </c>
      <c r="E22" s="10">
        <v>7360</v>
      </c>
      <c r="F22" s="10"/>
      <c r="G22" s="10"/>
      <c r="H22" s="10"/>
      <c r="I22" s="10"/>
      <c r="J22" s="10"/>
      <c r="K22" s="10"/>
      <c r="L22" s="10"/>
      <c r="M22" s="10"/>
      <c r="N22" s="11"/>
      <c r="O22" s="198">
        <v>19540</v>
      </c>
      <c r="P22" s="278"/>
    </row>
    <row r="23" spans="1:29" x14ac:dyDescent="0.25">
      <c r="A23" s="12">
        <v>20</v>
      </c>
      <c r="B23" s="44" t="s">
        <v>17</v>
      </c>
      <c r="C23" s="18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  <c r="O23" s="198">
        <v>0</v>
      </c>
      <c r="P23" s="278"/>
    </row>
    <row r="24" spans="1:29" x14ac:dyDescent="0.25">
      <c r="A24" s="12">
        <v>21</v>
      </c>
      <c r="B24" s="44" t="s">
        <v>18</v>
      </c>
      <c r="C24" s="18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  <c r="O24" s="198">
        <v>0</v>
      </c>
      <c r="P24" s="278"/>
    </row>
    <row r="25" spans="1:29" x14ac:dyDescent="0.25">
      <c r="A25" s="12">
        <v>22</v>
      </c>
      <c r="B25" s="44" t="s">
        <v>19</v>
      </c>
      <c r="C25" s="189">
        <v>4060</v>
      </c>
      <c r="D25" s="10">
        <v>4360</v>
      </c>
      <c r="E25" s="10">
        <v>3800</v>
      </c>
      <c r="F25" s="10"/>
      <c r="G25" s="10"/>
      <c r="H25" s="10"/>
      <c r="I25" s="10"/>
      <c r="J25" s="10"/>
      <c r="K25" s="10"/>
      <c r="L25" s="10"/>
      <c r="M25" s="10"/>
      <c r="N25" s="11"/>
      <c r="O25" s="198">
        <v>12220</v>
      </c>
      <c r="P25" s="278"/>
    </row>
    <row r="26" spans="1:29" x14ac:dyDescent="0.25">
      <c r="A26" s="12">
        <v>23</v>
      </c>
      <c r="B26" s="44" t="s">
        <v>43</v>
      </c>
      <c r="C26" s="18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1"/>
      <c r="O26" s="198">
        <v>0</v>
      </c>
      <c r="P26" s="278"/>
    </row>
    <row r="27" spans="1:29" x14ac:dyDescent="0.25">
      <c r="A27" s="12">
        <v>24</v>
      </c>
      <c r="B27" s="44" t="s">
        <v>44</v>
      </c>
      <c r="C27" s="285">
        <v>3553.7</v>
      </c>
      <c r="D27" s="286">
        <v>3208.5</v>
      </c>
      <c r="E27" s="286">
        <v>6424.4</v>
      </c>
      <c r="F27" s="286"/>
      <c r="G27" s="286"/>
      <c r="H27" s="286"/>
      <c r="I27" s="287"/>
      <c r="J27" s="288"/>
      <c r="K27" s="10"/>
      <c r="L27" s="10"/>
      <c r="M27" s="10"/>
      <c r="N27" s="11"/>
      <c r="O27" s="198">
        <v>13186.599999999999</v>
      </c>
      <c r="P27" s="27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spans="1:29" x14ac:dyDescent="0.25">
      <c r="A28" s="12">
        <v>25</v>
      </c>
      <c r="B28" s="44" t="s">
        <v>20</v>
      </c>
      <c r="C28" s="18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1"/>
      <c r="O28" s="198">
        <v>0</v>
      </c>
      <c r="P28" s="27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</row>
    <row r="29" spans="1:29" x14ac:dyDescent="0.25">
      <c r="A29" s="12">
        <v>26</v>
      </c>
      <c r="B29" s="44" t="s">
        <v>45</v>
      </c>
      <c r="C29" s="189">
        <v>2169.1999999999998</v>
      </c>
      <c r="D29" s="10">
        <v>1606.6</v>
      </c>
      <c r="E29" s="10">
        <v>1725.4999999999998</v>
      </c>
      <c r="F29" s="10"/>
      <c r="G29" s="10"/>
      <c r="H29" s="10"/>
      <c r="I29" s="10"/>
      <c r="K29" s="10"/>
      <c r="L29" s="10"/>
      <c r="M29" s="10"/>
      <c r="N29" s="11"/>
      <c r="O29" s="198">
        <v>5501.2999999999993</v>
      </c>
      <c r="P29" s="278"/>
    </row>
    <row r="30" spans="1:29" x14ac:dyDescent="0.25">
      <c r="A30" s="12">
        <v>27</v>
      </c>
      <c r="B30" s="44" t="s">
        <v>46</v>
      </c>
      <c r="C30" s="285"/>
      <c r="D30" s="286"/>
      <c r="E30" s="286"/>
      <c r="F30" s="286"/>
      <c r="G30" s="10"/>
      <c r="H30" s="10"/>
      <c r="I30" s="10"/>
      <c r="J30" s="10"/>
      <c r="K30" s="10"/>
      <c r="L30" s="10"/>
      <c r="M30" s="10"/>
      <c r="N30" s="11"/>
      <c r="O30" s="198">
        <v>0</v>
      </c>
      <c r="P30" s="278"/>
    </row>
    <row r="31" spans="1:29" x14ac:dyDescent="0.25">
      <c r="A31" s="12">
        <v>28</v>
      </c>
      <c r="B31" s="44" t="s">
        <v>47</v>
      </c>
      <c r="C31" s="18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1"/>
      <c r="O31" s="198">
        <v>0</v>
      </c>
      <c r="P31" s="278"/>
    </row>
    <row r="32" spans="1:29" x14ac:dyDescent="0.25">
      <c r="A32" s="12">
        <v>29</v>
      </c>
      <c r="B32" s="44" t="s">
        <v>48</v>
      </c>
      <c r="C32" s="18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1"/>
      <c r="O32" s="198">
        <v>0</v>
      </c>
      <c r="P32" s="278"/>
    </row>
    <row r="33" spans="1:19" x14ac:dyDescent="0.25">
      <c r="A33" s="12">
        <v>30</v>
      </c>
      <c r="B33" s="44" t="s">
        <v>50</v>
      </c>
      <c r="C33" s="189">
        <v>1680</v>
      </c>
      <c r="D33" s="10">
        <v>1400</v>
      </c>
      <c r="E33" s="10">
        <v>2070</v>
      </c>
      <c r="F33" s="10"/>
      <c r="G33" s="10"/>
      <c r="H33" s="10"/>
      <c r="I33" s="10"/>
      <c r="J33" s="10"/>
      <c r="K33" s="10"/>
      <c r="L33" s="10"/>
      <c r="M33" s="10"/>
      <c r="N33" s="11"/>
      <c r="O33" s="198">
        <v>5150</v>
      </c>
      <c r="P33" s="278"/>
    </row>
    <row r="34" spans="1:19" x14ac:dyDescent="0.25">
      <c r="A34" s="12">
        <v>31</v>
      </c>
      <c r="B34" s="44" t="s">
        <v>51</v>
      </c>
      <c r="C34" s="18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1"/>
      <c r="O34" s="198">
        <v>0</v>
      </c>
      <c r="P34" s="278"/>
    </row>
    <row r="35" spans="1:19" x14ac:dyDescent="0.25">
      <c r="A35" s="12">
        <v>32</v>
      </c>
      <c r="B35" s="44" t="s">
        <v>52</v>
      </c>
      <c r="C35" s="18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1"/>
      <c r="O35" s="198">
        <v>0</v>
      </c>
      <c r="P35" s="278"/>
    </row>
    <row r="36" spans="1:19" x14ac:dyDescent="0.25">
      <c r="A36" s="12">
        <v>33</v>
      </c>
      <c r="B36" s="44" t="s">
        <v>21</v>
      </c>
      <c r="C36" s="189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/>
      <c r="O36" s="198">
        <v>0</v>
      </c>
      <c r="P36" s="278"/>
    </row>
    <row r="37" spans="1:19" x14ac:dyDescent="0.25">
      <c r="A37" s="12">
        <v>34</v>
      </c>
      <c r="B37" s="44" t="s">
        <v>22</v>
      </c>
      <c r="C37" s="189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1"/>
      <c r="O37" s="198">
        <v>0</v>
      </c>
      <c r="P37" s="278"/>
    </row>
    <row r="38" spans="1:19" x14ac:dyDescent="0.25">
      <c r="A38" s="12">
        <v>35</v>
      </c>
      <c r="B38" s="44" t="s">
        <v>23</v>
      </c>
      <c r="C38" s="189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1"/>
      <c r="O38" s="198">
        <v>0</v>
      </c>
      <c r="P38" s="278"/>
    </row>
    <row r="39" spans="1:19" x14ac:dyDescent="0.25">
      <c r="A39" s="12">
        <v>36</v>
      </c>
      <c r="B39" s="44" t="s">
        <v>24</v>
      </c>
      <c r="C39" s="18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1"/>
      <c r="O39" s="198">
        <v>0</v>
      </c>
      <c r="P39" s="278"/>
    </row>
    <row r="40" spans="1:19" x14ac:dyDescent="0.25">
      <c r="A40" s="12">
        <v>37</v>
      </c>
      <c r="B40" s="44" t="s">
        <v>25</v>
      </c>
      <c r="C40" s="18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1"/>
      <c r="O40" s="198">
        <v>0</v>
      </c>
      <c r="P40" s="278"/>
    </row>
    <row r="41" spans="1:19" x14ac:dyDescent="0.25">
      <c r="A41" s="12">
        <v>38</v>
      </c>
      <c r="B41" s="44" t="s">
        <v>5</v>
      </c>
      <c r="C41" s="189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1"/>
      <c r="O41" s="198">
        <v>0</v>
      </c>
      <c r="P41" s="278"/>
    </row>
    <row r="42" spans="1:19" x14ac:dyDescent="0.25">
      <c r="A42" s="12">
        <v>39</v>
      </c>
      <c r="B42" s="44" t="s">
        <v>6</v>
      </c>
      <c r="C42" s="285">
        <v>1228.8</v>
      </c>
      <c r="D42" s="286">
        <v>0</v>
      </c>
      <c r="E42" s="286">
        <v>0</v>
      </c>
      <c r="F42" s="286"/>
      <c r="G42" s="286"/>
      <c r="H42" s="286"/>
      <c r="I42" s="287"/>
      <c r="J42" s="288"/>
      <c r="K42" s="10"/>
      <c r="L42" s="10"/>
      <c r="M42" s="10"/>
      <c r="N42" s="11"/>
      <c r="O42" s="198">
        <v>1228.8</v>
      </c>
      <c r="P42" s="278"/>
    </row>
    <row r="43" spans="1:19" x14ac:dyDescent="0.25">
      <c r="A43" s="12">
        <v>40</v>
      </c>
      <c r="B43" s="44" t="s">
        <v>8</v>
      </c>
      <c r="C43" s="41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3"/>
      <c r="O43" s="198">
        <v>0</v>
      </c>
      <c r="P43" s="278"/>
    </row>
    <row r="44" spans="1:19" ht="15.75" thickBot="1" x14ac:dyDescent="0.3">
      <c r="A44" s="82">
        <v>41</v>
      </c>
      <c r="B44" s="45" t="s">
        <v>49</v>
      </c>
      <c r="C44" s="41"/>
      <c r="D44" s="32"/>
      <c r="E44" s="32"/>
      <c r="F44" s="19"/>
      <c r="G44" s="19"/>
      <c r="H44" s="19"/>
      <c r="I44" s="19"/>
      <c r="J44" s="32"/>
      <c r="K44" s="32"/>
      <c r="L44" s="19"/>
      <c r="M44" s="19"/>
      <c r="N44" s="34"/>
      <c r="O44" s="199">
        <v>0</v>
      </c>
    </row>
    <row r="45" spans="1:19" s="4" customFormat="1" ht="15.75" thickBot="1" x14ac:dyDescent="0.3">
      <c r="A45" s="83"/>
      <c r="B45" s="20" t="s">
        <v>72</v>
      </c>
      <c r="C45" s="40">
        <v>88161.7</v>
      </c>
      <c r="D45" s="6">
        <v>91365.1</v>
      </c>
      <c r="E45" s="6">
        <v>91289.9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8">
        <v>270816.7</v>
      </c>
      <c r="P45" s="200"/>
      <c r="Q45" s="200"/>
      <c r="S45" s="200"/>
    </row>
    <row r="46" spans="1:19" ht="15.75" thickBot="1" x14ac:dyDescent="0.3">
      <c r="A46" s="10"/>
      <c r="B46" s="46" t="s">
        <v>67</v>
      </c>
      <c r="C46" s="42">
        <v>93153.3</v>
      </c>
      <c r="D46" s="35">
        <v>83351.500000000015</v>
      </c>
      <c r="E46" s="35">
        <v>95795.199999999997</v>
      </c>
      <c r="F46" s="35">
        <v>80591.8</v>
      </c>
      <c r="G46" s="35">
        <v>93830.399999999994</v>
      </c>
      <c r="H46" s="35">
        <v>108893.5</v>
      </c>
      <c r="I46" s="35">
        <v>98909.7</v>
      </c>
      <c r="J46" s="35">
        <v>69934.099999999991</v>
      </c>
      <c r="K46" s="35">
        <v>99075.6</v>
      </c>
      <c r="L46" s="35">
        <v>94996.200000000012</v>
      </c>
      <c r="M46" s="35">
        <v>95099</v>
      </c>
      <c r="N46" s="37">
        <v>106428</v>
      </c>
      <c r="O46" s="39">
        <v>1120058.2999999998</v>
      </c>
    </row>
    <row r="47" spans="1:19" x14ac:dyDescent="0.25">
      <c r="A47" s="19"/>
      <c r="B47" s="73" t="s">
        <v>58</v>
      </c>
      <c r="C47" s="75">
        <v>-5.3584789803474586E-2</v>
      </c>
      <c r="D47" s="75">
        <v>9.6142240991463845E-2</v>
      </c>
      <c r="E47" s="75">
        <v>-4.7030540152324996E-2</v>
      </c>
      <c r="F47" s="75">
        <v>-1</v>
      </c>
      <c r="G47" s="75">
        <v>-1</v>
      </c>
      <c r="H47" s="75">
        <v>-1</v>
      </c>
      <c r="I47" s="75">
        <v>-1</v>
      </c>
      <c r="J47" s="75">
        <v>-1</v>
      </c>
      <c r="K47" s="75">
        <v>-1</v>
      </c>
      <c r="L47" s="75">
        <v>-1</v>
      </c>
      <c r="M47" s="75">
        <v>-1</v>
      </c>
      <c r="N47" s="75">
        <v>-1</v>
      </c>
      <c r="O47" s="75">
        <v>-0.75821196093096221</v>
      </c>
      <c r="P47" s="18"/>
    </row>
    <row r="48" spans="1:19" x14ac:dyDescent="0.25">
      <c r="B48" s="16" t="s">
        <v>70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5:16" x14ac:dyDescent="0.25">
      <c r="P49" s="18"/>
    </row>
    <row r="50" spans="5:16" x14ac:dyDescent="0.25">
      <c r="E50" s="74"/>
      <c r="H50" s="76"/>
      <c r="P50" s="18"/>
    </row>
    <row r="52" spans="5:16" x14ac:dyDescent="0.25">
      <c r="P52" s="18"/>
    </row>
  </sheetData>
  <sheetProtection sheet="1" objects="1" scenarios="1"/>
  <pageMargins left="0.19685039370078741" right="0.23622047244094491" top="0.39370078740157483" bottom="0.47" header="0.19685039370078741" footer="0.26"/>
  <pageSetup paperSize="9" scale="75" orientation="landscape" r:id="rId1"/>
  <headerFooter>
    <oddHeader>&amp;L&amp;"Calibri,Normal"&amp;G&amp;C&amp;"Calibri,Normal"&amp;F&amp;R&amp;"Calibri,Normal"&amp;G</oddHeader>
    <oddFooter>&amp;L&amp;"Calibri,Normal"&amp;D&amp;C&amp;"Calibri,Normal"&amp;A&amp;R&amp;"Calibri,Normal"&amp;P de &amp;N</oddFooter>
  </headerFooter>
  <drawing r:id="rId2"/>
  <legacyDrawingHF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50"/>
  <sheetViews>
    <sheetView showZeros="0" zoomScale="90" zoomScaleNormal="90" workbookViewId="0">
      <selection activeCell="S58" sqref="S58"/>
    </sheetView>
  </sheetViews>
  <sheetFormatPr baseColWidth="10" defaultColWidth="11.42578125" defaultRowHeight="15" x14ac:dyDescent="0.25"/>
  <cols>
    <col min="1" max="1" width="5.28515625" style="3" customWidth="1"/>
    <col min="2" max="2" width="28" style="3" bestFit="1" customWidth="1"/>
    <col min="3" max="3" width="11.5703125" style="2" customWidth="1"/>
    <col min="4" max="10" width="11.42578125" style="2"/>
    <col min="11" max="11" width="11.42578125" style="2" customWidth="1"/>
    <col min="12" max="12" width="11.42578125" style="2"/>
    <col min="13" max="14" width="11.42578125" style="2" customWidth="1"/>
    <col min="15" max="15" width="11.42578125" style="2"/>
    <col min="16" max="16384" width="11.42578125" style="3"/>
  </cols>
  <sheetData>
    <row r="1" spans="1:28" ht="15.75" x14ac:dyDescent="0.25">
      <c r="B1" s="1" t="s">
        <v>73</v>
      </c>
    </row>
    <row r="2" spans="1:28" ht="15.75" thickBot="1" x14ac:dyDescent="0.3">
      <c r="C2" s="4" t="s">
        <v>53</v>
      </c>
    </row>
    <row r="3" spans="1:28" ht="15.75" thickBot="1" x14ac:dyDescent="0.3">
      <c r="A3" s="8" t="s">
        <v>60</v>
      </c>
      <c r="B3" s="20" t="s">
        <v>57</v>
      </c>
      <c r="C3" s="5" t="s">
        <v>26</v>
      </c>
      <c r="D3" s="6" t="s">
        <v>27</v>
      </c>
      <c r="E3" s="6" t="s">
        <v>28</v>
      </c>
      <c r="F3" s="6" t="s">
        <v>29</v>
      </c>
      <c r="G3" s="6" t="s">
        <v>30</v>
      </c>
      <c r="H3" s="6" t="s">
        <v>31</v>
      </c>
      <c r="I3" s="6" t="s">
        <v>32</v>
      </c>
      <c r="J3" s="6" t="s">
        <v>33</v>
      </c>
      <c r="K3" s="6" t="s">
        <v>34</v>
      </c>
      <c r="L3" s="6" t="s">
        <v>35</v>
      </c>
      <c r="M3" s="6" t="s">
        <v>36</v>
      </c>
      <c r="N3" s="7" t="s">
        <v>37</v>
      </c>
      <c r="O3" s="25" t="s">
        <v>38</v>
      </c>
    </row>
    <row r="4" spans="1:28" x14ac:dyDescent="0.25">
      <c r="A4" s="89">
        <v>1</v>
      </c>
      <c r="B4" s="87" t="s">
        <v>39</v>
      </c>
      <c r="C4" s="51">
        <v>16970</v>
      </c>
      <c r="D4" s="47">
        <v>15022.826720141935</v>
      </c>
      <c r="E4" s="9">
        <v>13428.771773464148</v>
      </c>
      <c r="F4" s="9"/>
      <c r="G4" s="10"/>
      <c r="H4" s="10"/>
      <c r="I4" s="9"/>
      <c r="J4" s="9"/>
      <c r="K4" s="9"/>
      <c r="L4" s="10"/>
      <c r="M4" s="10"/>
      <c r="N4" s="265"/>
      <c r="O4" s="122">
        <f>SUM(Tabla3[[#This Row],[Gener]:[Desembre]])</f>
        <v>45421.598493606085</v>
      </c>
    </row>
    <row r="5" spans="1:28" x14ac:dyDescent="0.25">
      <c r="A5" s="12">
        <v>2</v>
      </c>
      <c r="B5" s="88" t="s">
        <v>0</v>
      </c>
      <c r="C5" s="52">
        <v>13447</v>
      </c>
      <c r="D5" s="48">
        <v>12472.436665623998</v>
      </c>
      <c r="E5" s="10">
        <v>13556.699256663391</v>
      </c>
      <c r="F5" s="10"/>
      <c r="G5" s="10"/>
      <c r="H5" s="10"/>
      <c r="I5" s="10"/>
      <c r="J5" s="10"/>
      <c r="K5" s="10"/>
      <c r="L5" s="10"/>
      <c r="M5" s="10"/>
      <c r="N5" s="266"/>
      <c r="O5" s="123">
        <f>SUM(Tabla3[[#This Row],[Gener]:[Desembre]])</f>
        <v>39476.135922287387</v>
      </c>
    </row>
    <row r="6" spans="1:28" x14ac:dyDescent="0.25">
      <c r="A6" s="12">
        <v>3</v>
      </c>
      <c r="B6" s="88" t="s">
        <v>1</v>
      </c>
      <c r="C6" s="52">
        <v>54239</v>
      </c>
      <c r="D6" s="48">
        <v>45005.961790789515</v>
      </c>
      <c r="E6" s="10">
        <v>55997.380501118219</v>
      </c>
      <c r="F6" s="10"/>
      <c r="G6" s="10"/>
      <c r="H6" s="10"/>
      <c r="I6" s="10"/>
      <c r="J6" s="10"/>
      <c r="K6" s="10"/>
      <c r="L6" s="10"/>
      <c r="M6" s="10"/>
      <c r="N6" s="266"/>
      <c r="O6" s="123">
        <f>SUM(Tabla3[[#This Row],[Gener]:[Desembre]])</f>
        <v>155242.34229190773</v>
      </c>
    </row>
    <row r="7" spans="1:28" x14ac:dyDescent="0.25">
      <c r="A7" s="12">
        <v>4</v>
      </c>
      <c r="B7" s="88" t="s">
        <v>2</v>
      </c>
      <c r="C7" s="52">
        <v>1505</v>
      </c>
      <c r="D7" s="48">
        <v>1086.4864864864865</v>
      </c>
      <c r="E7" s="10">
        <v>1426.0331825037706</v>
      </c>
      <c r="F7" s="10"/>
      <c r="G7" s="10"/>
      <c r="H7" s="10"/>
      <c r="I7" s="10"/>
      <c r="J7" s="10"/>
      <c r="K7" s="10"/>
      <c r="L7" s="10"/>
      <c r="M7" s="10"/>
      <c r="N7" s="266"/>
      <c r="O7" s="123">
        <f>SUM(Tabla3[[#This Row],[Gener]:[Desembre]])</f>
        <v>4017.5196689902573</v>
      </c>
    </row>
    <row r="8" spans="1:28" x14ac:dyDescent="0.25">
      <c r="A8" s="12">
        <v>5</v>
      </c>
      <c r="B8" s="88" t="s">
        <v>3</v>
      </c>
      <c r="C8" s="52">
        <v>21629</v>
      </c>
      <c r="D8" s="48">
        <v>19489.056603773584</v>
      </c>
      <c r="E8" s="10">
        <v>22820</v>
      </c>
      <c r="F8" s="10"/>
      <c r="G8" s="10"/>
      <c r="H8" s="10"/>
      <c r="I8" s="10"/>
      <c r="J8" s="10"/>
      <c r="K8" s="10"/>
      <c r="L8" s="10"/>
      <c r="M8" s="10"/>
      <c r="N8" s="266"/>
      <c r="O8" s="123">
        <f>SUM(Tabla3[[#This Row],[Gener]:[Desembre]])</f>
        <v>63938.056603773584</v>
      </c>
    </row>
    <row r="9" spans="1:28" x14ac:dyDescent="0.25">
      <c r="A9" s="12">
        <v>6</v>
      </c>
      <c r="B9" s="88" t="s">
        <v>4</v>
      </c>
      <c r="C9" s="52">
        <v>51280</v>
      </c>
      <c r="D9" s="48">
        <v>46503.076923076922</v>
      </c>
      <c r="E9" s="10">
        <v>50460</v>
      </c>
      <c r="F9" s="10"/>
      <c r="G9" s="10"/>
      <c r="H9" s="10"/>
      <c r="I9" s="10"/>
      <c r="J9" s="10"/>
      <c r="K9" s="10"/>
      <c r="L9" s="10"/>
      <c r="M9" s="10"/>
      <c r="N9" s="266"/>
      <c r="O9" s="123">
        <f>SUM(Tabla3[[#This Row],[Gener]:[Desembre]])</f>
        <v>148243.07692307694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:28" x14ac:dyDescent="0.25">
      <c r="A10" s="12">
        <v>8</v>
      </c>
      <c r="B10" s="88" t="s">
        <v>7</v>
      </c>
      <c r="C10" s="52">
        <v>2519</v>
      </c>
      <c r="D10" s="48">
        <v>2052.9729729729729</v>
      </c>
      <c r="E10" s="84">
        <v>2394.841628959276</v>
      </c>
      <c r="F10" s="84"/>
      <c r="G10" s="10"/>
      <c r="H10" s="10"/>
      <c r="I10" s="84"/>
      <c r="J10" s="84"/>
      <c r="K10" s="84"/>
      <c r="L10" s="10"/>
      <c r="M10" s="10"/>
      <c r="N10" s="267"/>
      <c r="O10" s="123">
        <f>SUM(Tabla3[[#This Row],[Gener]:[Desembre]])</f>
        <v>6966.8146019322494</v>
      </c>
    </row>
    <row r="11" spans="1:28" x14ac:dyDescent="0.25">
      <c r="A11" s="12">
        <v>9</v>
      </c>
      <c r="B11" s="88" t="s">
        <v>40</v>
      </c>
      <c r="C11" s="52"/>
      <c r="D11" s="48"/>
      <c r="E11" s="10"/>
      <c r="F11" s="10"/>
      <c r="G11" s="10"/>
      <c r="H11" s="10"/>
      <c r="I11" s="10"/>
      <c r="J11" s="10"/>
      <c r="K11" s="10"/>
      <c r="L11" s="10"/>
      <c r="M11" s="10"/>
      <c r="N11" s="266"/>
      <c r="O11" s="123">
        <f>SUM(Tabla3[[#This Row],[Gener]:[Desembre]])</f>
        <v>0</v>
      </c>
    </row>
    <row r="12" spans="1:28" x14ac:dyDescent="0.25">
      <c r="A12" s="12">
        <v>10</v>
      </c>
      <c r="B12" s="88" t="s">
        <v>41</v>
      </c>
      <c r="C12" s="52"/>
      <c r="D12" s="48"/>
      <c r="E12" s="10"/>
      <c r="F12" s="10"/>
      <c r="G12" s="10"/>
      <c r="H12" s="10"/>
      <c r="I12" s="10"/>
      <c r="J12" s="10"/>
      <c r="K12" s="10"/>
      <c r="L12" s="10"/>
      <c r="M12" s="10"/>
      <c r="N12" s="266"/>
      <c r="O12" s="123">
        <f>SUM(Tabla3[[#This Row],[Gener]:[Desembre]])</f>
        <v>0</v>
      </c>
    </row>
    <row r="13" spans="1:28" x14ac:dyDescent="0.25">
      <c r="A13" s="12">
        <v>11</v>
      </c>
      <c r="B13" s="88" t="s">
        <v>9</v>
      </c>
      <c r="C13" s="52">
        <v>99038</v>
      </c>
      <c r="D13" s="48">
        <v>98857.477039992198</v>
      </c>
      <c r="E13" s="10">
        <v>101602.51695684</v>
      </c>
      <c r="F13" s="10"/>
      <c r="G13" s="10"/>
      <c r="H13" s="10"/>
      <c r="I13" s="10"/>
      <c r="J13" s="10"/>
      <c r="K13" s="10"/>
      <c r="L13" s="10"/>
      <c r="M13" s="10"/>
      <c r="N13" s="266"/>
      <c r="O13" s="123">
        <f>SUM(Tabla3[[#This Row],[Gener]:[Desembre]])</f>
        <v>299497.99399683217</v>
      </c>
    </row>
    <row r="14" spans="1:28" x14ac:dyDescent="0.25">
      <c r="A14" s="12">
        <v>12</v>
      </c>
      <c r="B14" s="88" t="s">
        <v>10</v>
      </c>
      <c r="C14" s="52">
        <v>4838</v>
      </c>
      <c r="D14" s="48">
        <v>4331.25</v>
      </c>
      <c r="E14" s="10">
        <v>4910.9677419354839</v>
      </c>
      <c r="F14" s="10"/>
      <c r="G14" s="10"/>
      <c r="H14" s="10"/>
      <c r="I14" s="10"/>
      <c r="J14" s="10"/>
      <c r="K14" s="10"/>
      <c r="L14" s="10"/>
      <c r="M14" s="10"/>
      <c r="N14" s="266"/>
      <c r="O14" s="123">
        <f>SUM(Tabla3[[#This Row],[Gener]:[Desembre]])</f>
        <v>14080.217741935485</v>
      </c>
    </row>
    <row r="15" spans="1:28" x14ac:dyDescent="0.25">
      <c r="A15" s="12">
        <v>13</v>
      </c>
      <c r="B15" s="88" t="s">
        <v>42</v>
      </c>
      <c r="C15" s="52">
        <v>20834</v>
      </c>
      <c r="D15" s="48">
        <v>19767.211236487019</v>
      </c>
      <c r="E15" s="10">
        <v>20592.3492286115</v>
      </c>
      <c r="F15" s="10"/>
      <c r="G15" s="10"/>
      <c r="H15" s="10"/>
      <c r="I15" s="10"/>
      <c r="J15" s="10"/>
      <c r="K15" s="10"/>
      <c r="L15" s="10"/>
      <c r="M15" s="10"/>
      <c r="N15" s="266"/>
      <c r="O15" s="123">
        <f>SUM(Tabla3[[#This Row],[Gener]:[Desembre]])</f>
        <v>61193.560465098519</v>
      </c>
    </row>
    <row r="16" spans="1:28" x14ac:dyDescent="0.25">
      <c r="A16" s="12">
        <v>14</v>
      </c>
      <c r="B16" s="88" t="s">
        <v>11</v>
      </c>
      <c r="C16" s="52"/>
      <c r="D16" s="48"/>
      <c r="E16" s="10"/>
      <c r="F16" s="10"/>
      <c r="G16" s="10"/>
      <c r="H16" s="10"/>
      <c r="I16" s="10"/>
      <c r="J16" s="10"/>
      <c r="K16" s="10"/>
      <c r="L16" s="10"/>
      <c r="M16" s="10"/>
      <c r="N16" s="266"/>
      <c r="O16" s="123">
        <f>SUM(Tabla3[[#This Row],[Gener]:[Desembre]])</f>
        <v>0</v>
      </c>
    </row>
    <row r="17" spans="1:15" x14ac:dyDescent="0.25">
      <c r="A17" s="12">
        <v>15</v>
      </c>
      <c r="B17" s="88" t="s">
        <v>12</v>
      </c>
      <c r="C17" s="52">
        <v>35580</v>
      </c>
      <c r="D17" s="48">
        <v>32360</v>
      </c>
      <c r="E17" s="10">
        <v>32380</v>
      </c>
      <c r="F17" s="10"/>
      <c r="G17" s="10"/>
      <c r="H17" s="10"/>
      <c r="I17" s="10"/>
      <c r="J17" s="10"/>
      <c r="K17" s="10"/>
      <c r="L17" s="10"/>
      <c r="M17" s="10"/>
      <c r="N17" s="266"/>
      <c r="O17" s="123">
        <f>SUM(Tabla3[[#This Row],[Gener]:[Desembre]])</f>
        <v>100320</v>
      </c>
    </row>
    <row r="18" spans="1:15" x14ac:dyDescent="0.25">
      <c r="A18" s="12">
        <v>16</v>
      </c>
      <c r="B18" s="88" t="s">
        <v>13</v>
      </c>
      <c r="C18" s="52"/>
      <c r="D18" s="48"/>
      <c r="E18" s="10"/>
      <c r="F18" s="10"/>
      <c r="G18" s="10"/>
      <c r="H18" s="10"/>
      <c r="I18" s="10"/>
      <c r="J18" s="10"/>
      <c r="K18" s="10"/>
      <c r="L18" s="10"/>
      <c r="M18" s="10"/>
      <c r="N18" s="266"/>
      <c r="O18" s="123">
        <f>SUM(Tabla3[[#This Row],[Gener]:[Desembre]])</f>
        <v>0</v>
      </c>
    </row>
    <row r="19" spans="1:15" x14ac:dyDescent="0.25">
      <c r="A19" s="12">
        <v>17</v>
      </c>
      <c r="B19" s="88" t="s">
        <v>14</v>
      </c>
      <c r="C19" s="52">
        <v>18724</v>
      </c>
      <c r="D19" s="48">
        <v>17385.324413117065</v>
      </c>
      <c r="E19" s="10">
        <v>21306.096726224339</v>
      </c>
      <c r="F19" s="10"/>
      <c r="G19" s="10"/>
      <c r="H19" s="10"/>
      <c r="I19" s="10"/>
      <c r="J19" s="10"/>
      <c r="K19" s="10"/>
      <c r="L19" s="10"/>
      <c r="M19" s="10"/>
      <c r="N19" s="266"/>
      <c r="O19" s="123">
        <f>SUM(Tabla3[[#This Row],[Gener]:[Desembre]])</f>
        <v>57415.421139341401</v>
      </c>
    </row>
    <row r="20" spans="1:15" x14ac:dyDescent="0.25">
      <c r="A20" s="12">
        <v>18</v>
      </c>
      <c r="B20" s="88" t="s">
        <v>15</v>
      </c>
      <c r="C20" s="52">
        <v>102025</v>
      </c>
      <c r="D20" s="48">
        <v>93558.209333522915</v>
      </c>
      <c r="E20" s="10">
        <v>105774.53539356327</v>
      </c>
      <c r="F20" s="10"/>
      <c r="G20" s="10"/>
      <c r="H20" s="10"/>
      <c r="I20" s="10"/>
      <c r="J20" s="10"/>
      <c r="K20" s="10"/>
      <c r="L20" s="10"/>
      <c r="M20" s="10"/>
      <c r="N20" s="266"/>
      <c r="O20" s="123">
        <f>SUM(Tabla3[[#This Row],[Gener]:[Desembre]])</f>
        <v>301357.74472708616</v>
      </c>
    </row>
    <row r="21" spans="1:15" x14ac:dyDescent="0.25">
      <c r="A21" s="12">
        <v>19</v>
      </c>
      <c r="B21" s="88" t="s">
        <v>16</v>
      </c>
      <c r="C21" s="52">
        <v>30400</v>
      </c>
      <c r="D21" s="48">
        <v>26240</v>
      </c>
      <c r="E21" s="10">
        <v>30540</v>
      </c>
      <c r="F21" s="10"/>
      <c r="G21" s="10"/>
      <c r="H21" s="10"/>
      <c r="I21" s="10"/>
      <c r="J21" s="10"/>
      <c r="K21" s="10"/>
      <c r="L21" s="10"/>
      <c r="M21" s="10"/>
      <c r="N21" s="266"/>
      <c r="O21" s="123">
        <f>SUM(Tabla3[[#This Row],[Gener]:[Desembre]])</f>
        <v>87180</v>
      </c>
    </row>
    <row r="22" spans="1:15" x14ac:dyDescent="0.25">
      <c r="A22" s="12">
        <v>20</v>
      </c>
      <c r="B22" s="88" t="s">
        <v>17</v>
      </c>
      <c r="C22" s="52"/>
      <c r="D22" s="48"/>
      <c r="E22" s="10"/>
      <c r="F22" s="10"/>
      <c r="G22" s="10"/>
      <c r="H22" s="10"/>
      <c r="I22" s="10"/>
      <c r="J22" s="10"/>
      <c r="K22" s="10"/>
      <c r="L22" s="10"/>
      <c r="M22" s="10"/>
      <c r="N22" s="266"/>
      <c r="O22" s="123">
        <f>SUM(Tabla3[[#This Row],[Gener]:[Desembre]])</f>
        <v>0</v>
      </c>
    </row>
    <row r="23" spans="1:15" x14ac:dyDescent="0.25">
      <c r="A23" s="12">
        <v>21</v>
      </c>
      <c r="B23" s="88" t="s">
        <v>18</v>
      </c>
      <c r="C23" s="52">
        <v>1207</v>
      </c>
      <c r="D23" s="48">
        <v>912.43243243243251</v>
      </c>
      <c r="E23" s="10">
        <v>1261.659125188537</v>
      </c>
      <c r="F23" s="10"/>
      <c r="G23" s="10"/>
      <c r="H23" s="10"/>
      <c r="I23" s="10"/>
      <c r="J23" s="10"/>
      <c r="K23" s="10"/>
      <c r="L23" s="10"/>
      <c r="M23" s="10"/>
      <c r="N23" s="266"/>
      <c r="O23" s="123">
        <f>SUM(Tabla3[[#This Row],[Gener]:[Desembre]])</f>
        <v>3381.0915576209695</v>
      </c>
    </row>
    <row r="24" spans="1:15" x14ac:dyDescent="0.25">
      <c r="A24" s="12">
        <v>22</v>
      </c>
      <c r="B24" s="88" t="s">
        <v>19</v>
      </c>
      <c r="C24" s="52">
        <v>31658</v>
      </c>
      <c r="D24" s="48">
        <v>25287.235831736663</v>
      </c>
      <c r="E24" s="10">
        <v>29635.568524027127</v>
      </c>
      <c r="F24" s="10"/>
      <c r="G24" s="10"/>
      <c r="H24" s="10"/>
      <c r="I24" s="10"/>
      <c r="J24" s="10"/>
      <c r="K24" s="10"/>
      <c r="L24" s="10"/>
      <c r="M24" s="10"/>
      <c r="N24" s="266"/>
      <c r="O24" s="123">
        <f>SUM(Tabla3[[#This Row],[Gener]:[Desembre]])</f>
        <v>86580.804355763787</v>
      </c>
    </row>
    <row r="25" spans="1:15" x14ac:dyDescent="0.25">
      <c r="A25" s="12">
        <v>23</v>
      </c>
      <c r="B25" s="88" t="s">
        <v>43</v>
      </c>
      <c r="C25" s="52">
        <v>17062</v>
      </c>
      <c r="D25" s="48">
        <v>14048.192248062016</v>
      </c>
      <c r="E25" s="10">
        <v>18049.813137494901</v>
      </c>
      <c r="F25" s="10"/>
      <c r="G25" s="10"/>
      <c r="H25" s="10"/>
      <c r="I25" s="10"/>
      <c r="J25" s="10"/>
      <c r="K25" s="10"/>
      <c r="L25" s="10"/>
      <c r="M25" s="10"/>
      <c r="N25" s="266"/>
      <c r="O25" s="123">
        <f>SUM(Tabla3[[#This Row],[Gener]:[Desembre]])</f>
        <v>49160.005385556913</v>
      </c>
    </row>
    <row r="26" spans="1:15" x14ac:dyDescent="0.25">
      <c r="A26" s="12">
        <v>24</v>
      </c>
      <c r="B26" s="88" t="s">
        <v>44</v>
      </c>
      <c r="C26" s="52">
        <v>21369</v>
      </c>
      <c r="D26" s="48">
        <v>18151.744705435874</v>
      </c>
      <c r="E26" s="10">
        <v>20826.6644013078</v>
      </c>
      <c r="F26" s="10"/>
      <c r="G26" s="10"/>
      <c r="H26" s="10"/>
      <c r="I26" s="10"/>
      <c r="J26" s="10"/>
      <c r="K26" s="10"/>
      <c r="L26" s="10"/>
      <c r="M26" s="10"/>
      <c r="N26" s="266"/>
      <c r="O26" s="123">
        <f>SUM(Tabla3[[#This Row],[Gener]:[Desembre]])</f>
        <v>60347.409106743682</v>
      </c>
    </row>
    <row r="27" spans="1:15" x14ac:dyDescent="0.25">
      <c r="A27" s="12">
        <v>25</v>
      </c>
      <c r="B27" s="88" t="s">
        <v>20</v>
      </c>
      <c r="C27" s="52">
        <v>36894</v>
      </c>
      <c r="D27" s="48">
        <v>33466.881627037947</v>
      </c>
      <c r="E27" s="10">
        <v>36792.949688005123</v>
      </c>
      <c r="F27" s="10"/>
      <c r="G27" s="10"/>
      <c r="H27" s="10"/>
      <c r="I27" s="10"/>
      <c r="J27" s="10"/>
      <c r="K27" s="10"/>
      <c r="L27" s="10"/>
      <c r="M27" s="10"/>
      <c r="N27" s="266"/>
      <c r="O27" s="123">
        <f>SUM(Tabla3[[#This Row],[Gener]:[Desembre]])</f>
        <v>107153.83131504306</v>
      </c>
    </row>
    <row r="28" spans="1:15" x14ac:dyDescent="0.25">
      <c r="A28" s="12">
        <v>26</v>
      </c>
      <c r="B28" s="88" t="s">
        <v>45</v>
      </c>
      <c r="C28" s="52">
        <v>8630</v>
      </c>
      <c r="D28" s="48">
        <v>7680</v>
      </c>
      <c r="E28" s="10">
        <v>8820</v>
      </c>
      <c r="F28" s="10"/>
      <c r="G28" s="10"/>
      <c r="H28" s="10"/>
      <c r="I28" s="10"/>
      <c r="J28" s="10"/>
      <c r="K28" s="10"/>
      <c r="L28" s="10"/>
      <c r="M28" s="10"/>
      <c r="N28" s="266"/>
      <c r="O28" s="123">
        <f>SUM(Tabla3[[#This Row],[Gener]:[Desembre]])</f>
        <v>25130</v>
      </c>
    </row>
    <row r="29" spans="1:15" x14ac:dyDescent="0.25">
      <c r="A29" s="12">
        <v>27</v>
      </c>
      <c r="B29" s="88" t="s">
        <v>46</v>
      </c>
      <c r="C29" s="52"/>
      <c r="D29" s="48"/>
      <c r="E29" s="10"/>
      <c r="F29" s="10"/>
      <c r="G29" s="10"/>
      <c r="H29" s="10"/>
      <c r="I29" s="10"/>
      <c r="J29" s="10"/>
      <c r="K29" s="10"/>
      <c r="L29" s="10"/>
      <c r="M29" s="10"/>
      <c r="N29" s="266"/>
      <c r="O29" s="123">
        <f>SUM(Tabla3[[#This Row],[Gener]:[Desembre]])</f>
        <v>0</v>
      </c>
    </row>
    <row r="30" spans="1:15" x14ac:dyDescent="0.25">
      <c r="A30" s="12">
        <v>28</v>
      </c>
      <c r="B30" s="88" t="s">
        <v>47</v>
      </c>
      <c r="C30" s="52">
        <v>11660</v>
      </c>
      <c r="D30" s="48">
        <v>10643.854682383419</v>
      </c>
      <c r="E30" s="10">
        <v>18727.446255610677</v>
      </c>
      <c r="F30" s="10"/>
      <c r="G30" s="10"/>
      <c r="H30" s="10"/>
      <c r="I30" s="10"/>
      <c r="J30" s="10"/>
      <c r="K30" s="10"/>
      <c r="L30" s="10"/>
      <c r="M30" s="10"/>
      <c r="N30" s="266"/>
      <c r="O30" s="123">
        <f>SUM(Tabla3[[#This Row],[Gener]:[Desembre]])</f>
        <v>41031.300937994092</v>
      </c>
    </row>
    <row r="31" spans="1:15" x14ac:dyDescent="0.25">
      <c r="A31" s="12">
        <v>29</v>
      </c>
      <c r="B31" s="88" t="s">
        <v>48</v>
      </c>
      <c r="C31" s="52">
        <v>310</v>
      </c>
      <c r="D31" s="48">
        <v>158.6344238975818</v>
      </c>
      <c r="E31" s="10">
        <v>277.4660633484163</v>
      </c>
      <c r="F31" s="10"/>
      <c r="G31" s="10"/>
      <c r="H31" s="10"/>
      <c r="I31" s="10"/>
      <c r="J31" s="10"/>
      <c r="K31" s="10"/>
      <c r="L31" s="10"/>
      <c r="M31" s="10"/>
      <c r="N31" s="266"/>
      <c r="O31" s="123">
        <f>SUM(Tabla3[[#This Row],[Gener]:[Desembre]])</f>
        <v>746.10048724599801</v>
      </c>
    </row>
    <row r="32" spans="1:15" x14ac:dyDescent="0.25">
      <c r="A32" s="12">
        <v>30</v>
      </c>
      <c r="B32" s="88" t="s">
        <v>50</v>
      </c>
      <c r="C32" s="52">
        <v>24240</v>
      </c>
      <c r="D32" s="48">
        <v>21260</v>
      </c>
      <c r="E32" s="10">
        <v>23900</v>
      </c>
      <c r="F32" s="10"/>
      <c r="G32" s="10"/>
      <c r="H32" s="10"/>
      <c r="I32" s="10"/>
      <c r="J32" s="10"/>
      <c r="K32" s="10"/>
      <c r="L32" s="10"/>
      <c r="M32" s="10"/>
      <c r="N32" s="266"/>
      <c r="O32" s="123">
        <f>SUM(Tabla3[[#This Row],[Gener]:[Desembre]])</f>
        <v>69400</v>
      </c>
    </row>
    <row r="33" spans="1:17" x14ac:dyDescent="0.25">
      <c r="A33" s="12">
        <v>31</v>
      </c>
      <c r="B33" s="88" t="s">
        <v>51</v>
      </c>
      <c r="C33" s="52">
        <v>5104</v>
      </c>
      <c r="D33" s="48">
        <v>2739.1916347158622</v>
      </c>
      <c r="E33" s="10">
        <v>3027.6473590393093</v>
      </c>
      <c r="F33" s="10"/>
      <c r="G33" s="10"/>
      <c r="H33" s="10"/>
      <c r="I33" s="10"/>
      <c r="J33" s="10"/>
      <c r="K33" s="10"/>
      <c r="L33" s="10"/>
      <c r="M33" s="10"/>
      <c r="N33" s="266"/>
      <c r="O33" s="123">
        <f>SUM(Tabla3[[#This Row],[Gener]:[Desembre]])</f>
        <v>10870.838993755171</v>
      </c>
    </row>
    <row r="34" spans="1:17" x14ac:dyDescent="0.25">
      <c r="A34" s="12">
        <v>32</v>
      </c>
      <c r="B34" s="88" t="s">
        <v>52</v>
      </c>
      <c r="C34" s="52">
        <v>18289</v>
      </c>
      <c r="D34" s="48">
        <v>19264.240476625491</v>
      </c>
      <c r="E34" s="10">
        <v>21482.277433635136</v>
      </c>
      <c r="F34" s="10"/>
      <c r="G34" s="10"/>
      <c r="H34" s="10"/>
      <c r="I34" s="10"/>
      <c r="J34" s="10"/>
      <c r="K34" s="10"/>
      <c r="L34" s="10"/>
      <c r="M34" s="10"/>
      <c r="N34" s="266"/>
      <c r="O34" s="123">
        <f>SUM(Tabla3[[#This Row],[Gener]:[Desembre]])</f>
        <v>59035.517910260627</v>
      </c>
      <c r="Q34" s="18"/>
    </row>
    <row r="35" spans="1:17" x14ac:dyDescent="0.25">
      <c r="A35" s="12">
        <v>33</v>
      </c>
      <c r="B35" s="88" t="s">
        <v>21</v>
      </c>
      <c r="C35" s="52"/>
      <c r="D35" s="48"/>
      <c r="E35" s="10"/>
      <c r="F35" s="10"/>
      <c r="G35" s="10"/>
      <c r="H35" s="10"/>
      <c r="I35" s="10"/>
      <c r="J35" s="10"/>
      <c r="K35" s="10"/>
      <c r="L35" s="10"/>
      <c r="M35" s="10"/>
      <c r="N35" s="266"/>
      <c r="O35" s="123">
        <f>SUM(Tabla3[[#This Row],[Gener]:[Desembre]])</f>
        <v>0</v>
      </c>
    </row>
    <row r="36" spans="1:17" x14ac:dyDescent="0.25">
      <c r="A36" s="12">
        <v>34</v>
      </c>
      <c r="B36" s="88" t="s">
        <v>22</v>
      </c>
      <c r="C36" s="52">
        <v>5266</v>
      </c>
      <c r="D36" s="48">
        <v>4868.928024723722</v>
      </c>
      <c r="E36" s="10">
        <v>4876.4429639052642</v>
      </c>
      <c r="F36" s="10"/>
      <c r="G36" s="10"/>
      <c r="H36" s="10"/>
      <c r="I36" s="10"/>
      <c r="J36" s="10"/>
      <c r="K36" s="10"/>
      <c r="L36" s="10"/>
      <c r="M36" s="10"/>
      <c r="N36" s="266"/>
      <c r="O36" s="123">
        <f>SUM(Tabla3[[#This Row],[Gener]:[Desembre]])</f>
        <v>15011.370988628987</v>
      </c>
    </row>
    <row r="37" spans="1:17" x14ac:dyDescent="0.25">
      <c r="A37" s="12">
        <v>35</v>
      </c>
      <c r="B37" s="88" t="s">
        <v>23</v>
      </c>
      <c r="C37" s="52">
        <v>7027</v>
      </c>
      <c r="D37" s="48">
        <v>4652.3335842041388</v>
      </c>
      <c r="E37" s="10">
        <v>6974.5612266706685</v>
      </c>
      <c r="F37" s="10"/>
      <c r="G37" s="10"/>
      <c r="H37" s="10"/>
      <c r="I37" s="10"/>
      <c r="J37" s="10"/>
      <c r="K37" s="10"/>
      <c r="L37" s="10"/>
      <c r="M37" s="10"/>
      <c r="N37" s="266"/>
      <c r="O37" s="123">
        <f>SUM(Tabla3[[#This Row],[Gener]:[Desembre]])</f>
        <v>18653.894810874808</v>
      </c>
    </row>
    <row r="38" spans="1:17" x14ac:dyDescent="0.25">
      <c r="A38" s="12">
        <v>36</v>
      </c>
      <c r="B38" s="88" t="s">
        <v>24</v>
      </c>
      <c r="C38" s="52">
        <v>1942</v>
      </c>
      <c r="D38" s="48">
        <v>1628.75</v>
      </c>
      <c r="E38" s="10">
        <v>2009.0322580645163</v>
      </c>
      <c r="F38" s="10"/>
      <c r="G38" s="10"/>
      <c r="H38" s="10"/>
      <c r="I38" s="10"/>
      <c r="J38" s="10"/>
      <c r="K38" s="10"/>
      <c r="L38" s="10"/>
      <c r="M38" s="10"/>
      <c r="N38" s="266"/>
      <c r="O38" s="123">
        <f>SUM(Tabla3[[#This Row],[Gener]:[Desembre]])</f>
        <v>5579.7822580645161</v>
      </c>
    </row>
    <row r="39" spans="1:17" x14ac:dyDescent="0.25">
      <c r="A39" s="12">
        <v>37</v>
      </c>
      <c r="B39" s="88" t="s">
        <v>25</v>
      </c>
      <c r="C39" s="52">
        <v>11284</v>
      </c>
      <c r="D39" s="48">
        <v>9234.2084131893389</v>
      </c>
      <c r="E39" s="10">
        <v>11665.817742458003</v>
      </c>
      <c r="F39" s="10"/>
      <c r="G39" s="10"/>
      <c r="H39" s="10"/>
      <c r="I39" s="10"/>
      <c r="J39" s="10"/>
      <c r="K39" s="10"/>
      <c r="L39" s="10"/>
      <c r="M39" s="10"/>
      <c r="N39" s="266"/>
      <c r="O39" s="123">
        <f>SUM(Tabla3[[#This Row],[Gener]:[Desembre]])</f>
        <v>32184.026155647342</v>
      </c>
    </row>
    <row r="40" spans="1:17" x14ac:dyDescent="0.25">
      <c r="A40" s="12">
        <v>38</v>
      </c>
      <c r="B40" s="88" t="s">
        <v>5</v>
      </c>
      <c r="C40" s="52">
        <v>2578</v>
      </c>
      <c r="D40" s="48">
        <v>2083.6140350877195</v>
      </c>
      <c r="E40" s="10">
        <v>1951.646903820817</v>
      </c>
      <c r="F40" s="10"/>
      <c r="G40" s="10"/>
      <c r="H40" s="10"/>
      <c r="I40" s="10"/>
      <c r="J40" s="10"/>
      <c r="K40" s="10"/>
      <c r="L40" s="10"/>
      <c r="M40" s="10"/>
      <c r="N40" s="266"/>
      <c r="O40" s="123">
        <f>SUM(Tabla3[[#This Row],[Gener]:[Desembre]])</f>
        <v>6613.2609389085364</v>
      </c>
    </row>
    <row r="41" spans="1:17" x14ac:dyDescent="0.25">
      <c r="A41" s="12">
        <v>39</v>
      </c>
      <c r="B41" s="88" t="s">
        <v>6</v>
      </c>
      <c r="C41" s="52">
        <v>7558</v>
      </c>
      <c r="D41" s="48">
        <v>10180</v>
      </c>
      <c r="E41" s="10">
        <v>10140</v>
      </c>
      <c r="F41" s="10"/>
      <c r="G41" s="10"/>
      <c r="H41" s="10"/>
      <c r="I41" s="10"/>
      <c r="J41" s="10"/>
      <c r="K41" s="10"/>
      <c r="L41" s="10"/>
      <c r="M41" s="10"/>
      <c r="N41" s="266"/>
      <c r="O41" s="123">
        <f>SUM(Tabla3[[#This Row],[Gener]:[Desembre]])</f>
        <v>27878</v>
      </c>
    </row>
    <row r="42" spans="1:17" x14ac:dyDescent="0.25">
      <c r="A42" s="12">
        <v>40</v>
      </c>
      <c r="B42" s="88" t="s">
        <v>8</v>
      </c>
      <c r="C42" s="52"/>
      <c r="D42" s="48">
        <v>921.99122807017545</v>
      </c>
      <c r="E42" s="10">
        <v>635.836627140975</v>
      </c>
      <c r="F42" s="10"/>
      <c r="G42" s="10"/>
      <c r="H42" s="10"/>
      <c r="I42" s="10"/>
      <c r="J42" s="10"/>
      <c r="K42" s="10"/>
      <c r="L42" s="10"/>
      <c r="M42" s="10"/>
      <c r="N42" s="266"/>
      <c r="O42" s="123">
        <f>SUM(Tabla3[[#This Row],[Gener]:[Desembre]])</f>
        <v>1557.8278552111506</v>
      </c>
    </row>
    <row r="43" spans="1:17" s="4" customFormat="1" ht="15.75" thickBot="1" x14ac:dyDescent="0.3">
      <c r="A43" s="82">
        <v>41</v>
      </c>
      <c r="B43" s="90" t="s">
        <v>49</v>
      </c>
      <c r="C43" s="53"/>
      <c r="D43" s="50"/>
      <c r="E43" s="65"/>
      <c r="F43" s="13"/>
      <c r="G43" s="13"/>
      <c r="H43" s="13"/>
      <c r="I43" s="13"/>
      <c r="J43" s="13"/>
      <c r="K43" s="289"/>
      <c r="L43" s="10"/>
      <c r="M43" s="13"/>
      <c r="N43" s="268"/>
      <c r="O43" s="124">
        <f>SUM(Tabla3[[#This Row],[Gener]:[Desembre]])</f>
        <v>0</v>
      </c>
    </row>
    <row r="44" spans="1:17" ht="15.75" thickBot="1" x14ac:dyDescent="0.3">
      <c r="A44" s="85"/>
      <c r="B44" s="214" t="s">
        <v>72</v>
      </c>
      <c r="C44" s="5">
        <f t="shared" ref="C44:O44" si="0">SUBTOTAL(109,C4:C43)</f>
        <v>685106</v>
      </c>
      <c r="D44" s="6">
        <f t="shared" si="0"/>
        <v>621314.52353358699</v>
      </c>
      <c r="E44" s="6">
        <f t="shared" si="0"/>
        <v>698245.02209960052</v>
      </c>
      <c r="F44" s="6">
        <f t="shared" si="0"/>
        <v>0</v>
      </c>
      <c r="G44" s="6">
        <f t="shared" si="0"/>
        <v>0</v>
      </c>
      <c r="H44" s="6">
        <f t="shared" si="0"/>
        <v>0</v>
      </c>
      <c r="I44" s="6">
        <f t="shared" si="0"/>
        <v>0</v>
      </c>
      <c r="J44" s="6">
        <f t="shared" si="0"/>
        <v>0</v>
      </c>
      <c r="K44" s="6">
        <f t="shared" si="0"/>
        <v>0</v>
      </c>
      <c r="L44" s="6">
        <f t="shared" si="0"/>
        <v>0</v>
      </c>
      <c r="M44" s="6">
        <f t="shared" si="0"/>
        <v>0</v>
      </c>
      <c r="N44" s="6">
        <f t="shared" si="0"/>
        <v>0</v>
      </c>
      <c r="O44" s="25">
        <f t="shared" si="0"/>
        <v>2004665.5456331878</v>
      </c>
      <c r="Q44" s="18"/>
    </row>
    <row r="45" spans="1:17" ht="15.75" thickBot="1" x14ac:dyDescent="0.3">
      <c r="A45" s="85"/>
      <c r="B45" s="26" t="s">
        <v>67</v>
      </c>
      <c r="C45" s="27">
        <v>655274.2028966645</v>
      </c>
      <c r="D45" s="28">
        <v>598675.05511174211</v>
      </c>
      <c r="E45" s="28">
        <v>663175.20431782969</v>
      </c>
      <c r="F45" s="28">
        <v>608995.53349061077</v>
      </c>
      <c r="G45" s="28">
        <v>720140.57160602219</v>
      </c>
      <c r="H45" s="28">
        <v>710283.1237668728</v>
      </c>
      <c r="I45" s="28">
        <v>696998.27197289979</v>
      </c>
      <c r="J45" s="28">
        <v>640008.42388635746</v>
      </c>
      <c r="K45" s="28">
        <v>664004.96695281565</v>
      </c>
      <c r="L45" s="28">
        <v>682548.39686285856</v>
      </c>
      <c r="M45" s="28">
        <v>635076.12994637538</v>
      </c>
      <c r="N45" s="29">
        <v>660102.19000000006</v>
      </c>
      <c r="O45" s="30">
        <f>SUM(Tabla3[[#This Row],[Gener]:[Desembre]])</f>
        <v>7935282.07081105</v>
      </c>
    </row>
    <row r="46" spans="1:17" ht="15.75" thickBot="1" x14ac:dyDescent="0.3">
      <c r="A46" s="85"/>
      <c r="B46" s="73" t="s">
        <v>58</v>
      </c>
      <c r="C46" s="212">
        <f>(C44/C45)-1</f>
        <v>4.5525669973673466E-2</v>
      </c>
      <c r="D46" s="213">
        <f t="shared" ref="D46:O46" si="1">(D44/D45)-1</f>
        <v>3.7815954128269436E-2</v>
      </c>
      <c r="E46" s="213">
        <f t="shared" si="1"/>
        <v>5.2881678255514819E-2</v>
      </c>
      <c r="F46" s="213">
        <f t="shared" si="1"/>
        <v>-1</v>
      </c>
      <c r="G46" s="213">
        <f t="shared" si="1"/>
        <v>-1</v>
      </c>
      <c r="H46" s="213">
        <f t="shared" si="1"/>
        <v>-1</v>
      </c>
      <c r="I46" s="213">
        <f t="shared" si="1"/>
        <v>-1</v>
      </c>
      <c r="J46" s="213">
        <f t="shared" si="1"/>
        <v>-1</v>
      </c>
      <c r="K46" s="213">
        <f t="shared" si="1"/>
        <v>-1</v>
      </c>
      <c r="L46" s="213">
        <f t="shared" si="1"/>
        <v>-1</v>
      </c>
      <c r="M46" s="213">
        <f t="shared" si="1"/>
        <v>-1</v>
      </c>
      <c r="N46" s="213">
        <f t="shared" si="1"/>
        <v>-1</v>
      </c>
      <c r="O46" s="213">
        <f t="shared" si="1"/>
        <v>-0.74737312073541773</v>
      </c>
    </row>
    <row r="47" spans="1:17" ht="15.75" thickBot="1" x14ac:dyDescent="0.3">
      <c r="A47" s="13"/>
      <c r="B47" s="245" t="s">
        <v>66</v>
      </c>
      <c r="C47" s="215">
        <v>3804.2583300246833</v>
      </c>
      <c r="D47" s="216">
        <v>3165.4764664129934</v>
      </c>
      <c r="E47" s="216">
        <v>3974.9779003993253</v>
      </c>
      <c r="F47" s="216"/>
      <c r="G47" s="216"/>
      <c r="H47" s="216"/>
      <c r="I47" s="216"/>
      <c r="J47" s="216"/>
      <c r="K47" s="216"/>
      <c r="L47" s="216"/>
      <c r="M47" s="216"/>
      <c r="N47" s="216"/>
      <c r="O47" s="246">
        <f>SUM(C47:N47)</f>
        <v>10944.712696837003</v>
      </c>
      <c r="P47" s="18"/>
    </row>
    <row r="48" spans="1:17" x14ac:dyDescent="0.25">
      <c r="B48" s="16" t="s">
        <v>70</v>
      </c>
      <c r="P48" s="18"/>
    </row>
    <row r="49" s="3" customFormat="1" x14ac:dyDescent="0.25"/>
    <row r="50" s="3" customFormat="1" x14ac:dyDescent="0.25"/>
  </sheetData>
  <sheetProtection sheet="1" objects="1" scenarios="1"/>
  <pageMargins left="0.47" right="0.19685039370078741" top="0.51181102362204722" bottom="0.39370078740157483" header="0.19685039370078741" footer="0.15748031496062992"/>
  <pageSetup paperSize="9" scale="70" orientation="landscape" r:id="rId1"/>
  <headerFooter>
    <oddHeader>&amp;L&amp;"Calibri,Normal"&amp;G&amp;C&amp;"Calibri,Normal"&amp;F&amp;R&amp;"Calibri,Normal"&amp;G</oddHeader>
    <oddFooter>&amp;L&amp;"Calibri,Normal"&amp;D&amp;C&amp;"Calibri,Normal"&amp;A&amp;R&amp;"Calibri,Normal"&amp;P de &amp;N</oddFooter>
  </headerFooter>
  <drawing r:id="rId2"/>
  <legacyDrawingHF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R49"/>
  <sheetViews>
    <sheetView showZeros="0" zoomScale="90" zoomScaleNormal="90" workbookViewId="0">
      <selection activeCell="R78" sqref="R78"/>
    </sheetView>
  </sheetViews>
  <sheetFormatPr baseColWidth="10" defaultColWidth="11.42578125" defaultRowHeight="15" x14ac:dyDescent="0.25"/>
  <cols>
    <col min="1" max="1" width="5.42578125" style="3" customWidth="1"/>
    <col min="2" max="2" width="26.140625" style="3" bestFit="1" customWidth="1"/>
    <col min="3" max="5" width="11.42578125" style="2"/>
    <col min="6" max="6" width="11.85546875" style="2" bestFit="1" customWidth="1"/>
    <col min="7" max="10" width="11.42578125" style="2"/>
    <col min="11" max="11" width="11.85546875" style="2" customWidth="1"/>
    <col min="12" max="12" width="11.42578125" style="2"/>
    <col min="13" max="13" width="12.5703125" style="2" customWidth="1"/>
    <col min="14" max="14" width="12.28515625" style="2" customWidth="1"/>
    <col min="15" max="15" width="11.42578125" style="2"/>
    <col min="16" max="16384" width="11.42578125" style="3"/>
  </cols>
  <sheetData>
    <row r="2" spans="1:15" ht="15.75" x14ac:dyDescent="0.25">
      <c r="B2" s="1" t="s">
        <v>74</v>
      </c>
    </row>
    <row r="3" spans="1:15" ht="15.75" thickBot="1" x14ac:dyDescent="0.3">
      <c r="C3" s="4" t="s">
        <v>54</v>
      </c>
    </row>
    <row r="4" spans="1:15" ht="15.75" thickBot="1" x14ac:dyDescent="0.3">
      <c r="A4" s="94" t="s">
        <v>59</v>
      </c>
      <c r="B4" s="20" t="s">
        <v>57</v>
      </c>
      <c r="C4" s="5" t="s">
        <v>26</v>
      </c>
      <c r="D4" s="6" t="s">
        <v>27</v>
      </c>
      <c r="E4" s="6" t="s">
        <v>28</v>
      </c>
      <c r="F4" s="6" t="s">
        <v>29</v>
      </c>
      <c r="G4" s="6" t="s">
        <v>30</v>
      </c>
      <c r="H4" s="6" t="s">
        <v>31</v>
      </c>
      <c r="I4" s="6" t="s">
        <v>32</v>
      </c>
      <c r="J4" s="6" t="s">
        <v>33</v>
      </c>
      <c r="K4" s="6" t="s">
        <v>34</v>
      </c>
      <c r="L4" s="6" t="s">
        <v>35</v>
      </c>
      <c r="M4" s="6" t="s">
        <v>36</v>
      </c>
      <c r="N4" s="7" t="s">
        <v>37</v>
      </c>
      <c r="O4" s="25" t="s">
        <v>38</v>
      </c>
    </row>
    <row r="5" spans="1:15" x14ac:dyDescent="0.25">
      <c r="A5" s="95">
        <v>1</v>
      </c>
      <c r="B5" s="92" t="s">
        <v>39</v>
      </c>
      <c r="C5" s="279">
        <v>24851</v>
      </c>
      <c r="D5" s="280">
        <v>17896.03050560211</v>
      </c>
      <c r="E5" s="280">
        <v>24787.643635968136</v>
      </c>
      <c r="F5" s="280"/>
      <c r="G5" s="280"/>
      <c r="H5" s="282"/>
      <c r="I5" s="280"/>
      <c r="J5" s="280"/>
      <c r="K5" s="280"/>
      <c r="L5" s="280"/>
      <c r="M5" s="282"/>
      <c r="N5" s="282"/>
      <c r="O5" s="122">
        <f>SUM(Tabla5[[#This Row],[Gener]:[Desembre]])</f>
        <v>67534.674141570242</v>
      </c>
    </row>
    <row r="6" spans="1:15" x14ac:dyDescent="0.25">
      <c r="A6" s="96">
        <v>2</v>
      </c>
      <c r="B6" s="93" t="s">
        <v>0</v>
      </c>
      <c r="C6" s="281">
        <v>18036</v>
      </c>
      <c r="D6" s="282">
        <v>13399.377194905301</v>
      </c>
      <c r="E6" s="282">
        <v>14550.291440953413</v>
      </c>
      <c r="F6" s="282"/>
      <c r="G6" s="282"/>
      <c r="H6" s="282"/>
      <c r="I6" s="282"/>
      <c r="J6" s="282"/>
      <c r="K6" s="282"/>
      <c r="L6" s="282"/>
      <c r="M6" s="282"/>
      <c r="N6" s="282"/>
      <c r="O6" s="123">
        <f>SUM(Tabla5[[#This Row],[Gener]:[Desembre]])</f>
        <v>45985.668635858718</v>
      </c>
    </row>
    <row r="7" spans="1:15" x14ac:dyDescent="0.25">
      <c r="A7" s="96">
        <v>3</v>
      </c>
      <c r="B7" s="93" t="s">
        <v>1</v>
      </c>
      <c r="C7" s="281">
        <v>61057</v>
      </c>
      <c r="D7" s="282">
        <v>20064.667994239706</v>
      </c>
      <c r="E7" s="282">
        <v>29402.868362232064</v>
      </c>
      <c r="F7" s="282"/>
      <c r="G7" s="282"/>
      <c r="H7" s="282"/>
      <c r="I7" s="282"/>
      <c r="J7" s="282"/>
      <c r="K7" s="282"/>
      <c r="L7" s="282"/>
      <c r="M7" s="282"/>
      <c r="N7" s="282"/>
      <c r="O7" s="123">
        <f>SUM(Tabla5[[#This Row],[Gener]:[Desembre]])</f>
        <v>110524.53635647177</v>
      </c>
    </row>
    <row r="8" spans="1:15" x14ac:dyDescent="0.25">
      <c r="A8" s="96">
        <v>4</v>
      </c>
      <c r="B8" s="93" t="s">
        <v>2</v>
      </c>
      <c r="C8" s="52">
        <v>720</v>
      </c>
      <c r="D8" s="48">
        <v>822.5316455696202</v>
      </c>
      <c r="E8" s="48">
        <v>614.73684210526312</v>
      </c>
      <c r="F8" s="48"/>
      <c r="G8" s="48"/>
      <c r="H8" s="48"/>
      <c r="I8" s="48"/>
      <c r="J8" s="48"/>
      <c r="K8" s="48"/>
      <c r="L8" s="48"/>
      <c r="M8" s="48"/>
      <c r="N8" s="48"/>
      <c r="O8" s="123">
        <f>SUM(Tabla5[[#This Row],[Gener]:[Desembre]])</f>
        <v>2157.2684876748835</v>
      </c>
    </row>
    <row r="9" spans="1:15" x14ac:dyDescent="0.25">
      <c r="A9" s="96">
        <v>5</v>
      </c>
      <c r="B9" s="93" t="s">
        <v>3</v>
      </c>
      <c r="C9" s="52">
        <v>23633</v>
      </c>
      <c r="D9" s="48">
        <v>24341.208683389479</v>
      </c>
      <c r="E9" s="48">
        <v>20240</v>
      </c>
      <c r="F9" s="48"/>
      <c r="G9" s="48"/>
      <c r="H9" s="48"/>
      <c r="I9" s="48"/>
      <c r="J9" s="48"/>
      <c r="K9" s="48"/>
      <c r="L9" s="48"/>
      <c r="M9" s="48"/>
      <c r="N9" s="48"/>
      <c r="O9" s="123">
        <f>SUM(Tabla5[[#This Row],[Gener]:[Desembre]])</f>
        <v>68214.208683389472</v>
      </c>
    </row>
    <row r="10" spans="1:15" x14ac:dyDescent="0.25">
      <c r="A10" s="96">
        <v>6</v>
      </c>
      <c r="B10" s="93" t="s">
        <v>4</v>
      </c>
      <c r="C10" s="52">
        <v>27782</v>
      </c>
      <c r="D10" s="48">
        <v>43856.371303115491</v>
      </c>
      <c r="E10" s="48">
        <v>27599.732193732194</v>
      </c>
      <c r="F10" s="48"/>
      <c r="G10" s="48"/>
      <c r="H10" s="48"/>
      <c r="I10" s="48"/>
      <c r="J10" s="48"/>
      <c r="K10" s="48"/>
      <c r="L10" s="48"/>
      <c r="M10" s="48"/>
      <c r="N10" s="48"/>
      <c r="O10" s="123">
        <f>SUM(Tabla5[[#This Row],[Gener]:[Desembre]])</f>
        <v>99238.103496847689</v>
      </c>
    </row>
    <row r="11" spans="1:15" x14ac:dyDescent="0.25">
      <c r="A11" s="96">
        <v>8</v>
      </c>
      <c r="B11" s="93" t="s">
        <v>7</v>
      </c>
      <c r="C11" s="52">
        <v>1260</v>
      </c>
      <c r="D11" s="48">
        <v>1645.0632911392404</v>
      </c>
      <c r="E11" s="48">
        <v>1460</v>
      </c>
      <c r="F11" s="48"/>
      <c r="G11" s="48"/>
      <c r="H11" s="48"/>
      <c r="I11" s="48"/>
      <c r="J11" s="48"/>
      <c r="K11" s="48"/>
      <c r="L11" s="48"/>
      <c r="M11" s="48"/>
      <c r="N11" s="48"/>
      <c r="O11" s="123">
        <f>SUM(Tabla5[[#This Row],[Gener]:[Desembre]])</f>
        <v>4365.0632911392404</v>
      </c>
    </row>
    <row r="12" spans="1:15" x14ac:dyDescent="0.25">
      <c r="A12" s="96">
        <v>9</v>
      </c>
      <c r="B12" s="93" t="s">
        <v>40</v>
      </c>
      <c r="C12" s="52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9"/>
      <c r="O12" s="123">
        <f>SUM(Tabla5[[#This Row],[Gener]:[Desembre]])</f>
        <v>0</v>
      </c>
    </row>
    <row r="13" spans="1:15" x14ac:dyDescent="0.25">
      <c r="A13" s="96">
        <v>10</v>
      </c>
      <c r="B13" s="93" t="s">
        <v>41</v>
      </c>
      <c r="C13" s="52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9"/>
      <c r="O13" s="123">
        <f>SUM(Tabla5[[#This Row],[Gener]:[Desembre]])</f>
        <v>0</v>
      </c>
    </row>
    <row r="14" spans="1:15" x14ac:dyDescent="0.25">
      <c r="A14" s="96">
        <v>11</v>
      </c>
      <c r="B14" s="93" t="s">
        <v>9</v>
      </c>
      <c r="C14" s="52">
        <v>95850</v>
      </c>
      <c r="D14" s="48">
        <v>74356.428703456491</v>
      </c>
      <c r="E14" s="48">
        <v>85486.323242794941</v>
      </c>
      <c r="F14" s="48"/>
      <c r="G14" s="48"/>
      <c r="H14" s="48"/>
      <c r="I14" s="48"/>
      <c r="J14" s="48"/>
      <c r="K14" s="48"/>
      <c r="L14" s="48"/>
      <c r="M14" s="48"/>
      <c r="N14" s="48"/>
      <c r="O14" s="123">
        <f>SUM(Tabla5[[#This Row],[Gener]:[Desembre]])</f>
        <v>255692.75194625143</v>
      </c>
    </row>
    <row r="15" spans="1:15" x14ac:dyDescent="0.25">
      <c r="A15" s="96">
        <v>12</v>
      </c>
      <c r="B15" s="93" t="s">
        <v>10</v>
      </c>
      <c r="C15" s="52">
        <v>2715</v>
      </c>
      <c r="D15" s="48">
        <v>4149.8703703703704</v>
      </c>
      <c r="E15" s="48">
        <v>4412.7871939736342</v>
      </c>
      <c r="F15" s="48"/>
      <c r="G15" s="48"/>
      <c r="H15" s="48"/>
      <c r="I15" s="48"/>
      <c r="J15" s="48"/>
      <c r="K15" s="48"/>
      <c r="L15" s="48"/>
      <c r="M15" s="48"/>
      <c r="N15" s="48"/>
      <c r="O15" s="123">
        <f>SUM(Tabla5[[#This Row],[Gener]:[Desembre]])</f>
        <v>11277.657564344005</v>
      </c>
    </row>
    <row r="16" spans="1:15" x14ac:dyDescent="0.25">
      <c r="A16" s="96">
        <v>13</v>
      </c>
      <c r="B16" s="93" t="s">
        <v>42</v>
      </c>
      <c r="C16" s="52">
        <v>17874</v>
      </c>
      <c r="D16" s="48">
        <v>11200</v>
      </c>
      <c r="E16" s="48">
        <v>20383.527272727275</v>
      </c>
      <c r="F16" s="48"/>
      <c r="G16" s="48"/>
      <c r="H16" s="48"/>
      <c r="I16" s="48"/>
      <c r="J16" s="48"/>
      <c r="K16" s="48"/>
      <c r="L16" s="48"/>
      <c r="M16" s="48"/>
      <c r="N16" s="48"/>
      <c r="O16" s="123">
        <f>SUM(Tabla5[[#This Row],[Gener]:[Desembre]])</f>
        <v>49457.527272727275</v>
      </c>
    </row>
    <row r="17" spans="1:15" x14ac:dyDescent="0.25">
      <c r="A17" s="96">
        <v>14</v>
      </c>
      <c r="B17" s="93" t="s">
        <v>11</v>
      </c>
      <c r="C17" s="52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9"/>
      <c r="O17" s="123">
        <f>SUM(Tabla5[[#This Row],[Gener]:[Desembre]])</f>
        <v>0</v>
      </c>
    </row>
    <row r="18" spans="1:15" x14ac:dyDescent="0.25">
      <c r="A18" s="96">
        <v>15</v>
      </c>
      <c r="B18" s="93" t="s">
        <v>12</v>
      </c>
      <c r="C18" s="52">
        <v>12670</v>
      </c>
      <c r="D18" s="48">
        <v>17763.076923076926</v>
      </c>
      <c r="E18" s="48">
        <v>10471.194805194806</v>
      </c>
      <c r="F18" s="48"/>
      <c r="G18" s="48"/>
      <c r="H18" s="48"/>
      <c r="I18" s="48"/>
      <c r="J18" s="48"/>
      <c r="K18" s="48"/>
      <c r="L18" s="48"/>
      <c r="M18" s="48"/>
      <c r="N18" s="48"/>
      <c r="O18" s="123">
        <f>SUM(Tabla5[[#This Row],[Gener]:[Desembre]])</f>
        <v>40904.271728271735</v>
      </c>
    </row>
    <row r="19" spans="1:15" x14ac:dyDescent="0.25">
      <c r="A19" s="96">
        <v>16</v>
      </c>
      <c r="B19" s="93" t="s">
        <v>13</v>
      </c>
      <c r="C19" s="52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9"/>
      <c r="O19" s="123">
        <f>SUM(Tabla5[[#This Row],[Gener]:[Desembre]])</f>
        <v>0</v>
      </c>
    </row>
    <row r="20" spans="1:15" x14ac:dyDescent="0.25">
      <c r="A20" s="96">
        <v>17</v>
      </c>
      <c r="B20" s="93" t="s">
        <v>14</v>
      </c>
      <c r="C20" s="52">
        <v>23557</v>
      </c>
      <c r="D20" s="48">
        <v>11334.511516616067</v>
      </c>
      <c r="E20" s="48">
        <v>14379.14013206163</v>
      </c>
      <c r="F20" s="48"/>
      <c r="G20" s="48"/>
      <c r="H20" s="48"/>
      <c r="I20" s="48"/>
      <c r="J20" s="48"/>
      <c r="K20" s="48"/>
      <c r="L20" s="48"/>
      <c r="M20" s="48"/>
      <c r="N20" s="48"/>
      <c r="O20" s="123">
        <f>SUM(Tabla5[[#This Row],[Gener]:[Desembre]])</f>
        <v>49270.651648677696</v>
      </c>
    </row>
    <row r="21" spans="1:15" x14ac:dyDescent="0.25">
      <c r="A21" s="96">
        <v>18</v>
      </c>
      <c r="B21" s="93" t="s">
        <v>15</v>
      </c>
      <c r="C21" s="52">
        <v>118934</v>
      </c>
      <c r="D21" s="48">
        <v>57260.512181835169</v>
      </c>
      <c r="E21" s="48">
        <v>59521.068826588555</v>
      </c>
      <c r="F21" s="48"/>
      <c r="G21" s="48"/>
      <c r="H21" s="48"/>
      <c r="I21" s="48"/>
      <c r="J21" s="48"/>
      <c r="K21" s="48"/>
      <c r="L21" s="48"/>
      <c r="M21" s="48"/>
      <c r="N21" s="48"/>
      <c r="O21" s="123">
        <f>SUM(Tabla5[[#This Row],[Gener]:[Desembre]])</f>
        <v>235715.5810084237</v>
      </c>
    </row>
    <row r="22" spans="1:15" x14ac:dyDescent="0.25">
      <c r="A22" s="96">
        <v>19</v>
      </c>
      <c r="B22" s="93" t="s">
        <v>16</v>
      </c>
      <c r="C22" s="52">
        <v>25183</v>
      </c>
      <c r="D22" s="48">
        <v>16973.333333333336</v>
      </c>
      <c r="E22" s="48">
        <v>13691.621621621622</v>
      </c>
      <c r="F22" s="48"/>
      <c r="G22" s="48"/>
      <c r="H22" s="48"/>
      <c r="I22" s="48"/>
      <c r="J22" s="48"/>
      <c r="K22" s="48"/>
      <c r="L22" s="48"/>
      <c r="M22" s="48"/>
      <c r="N22" s="48"/>
      <c r="O22" s="123">
        <f>SUM(Tabla5[[#This Row],[Gener]:[Desembre]])</f>
        <v>55847.954954954956</v>
      </c>
    </row>
    <row r="23" spans="1:15" x14ac:dyDescent="0.25">
      <c r="A23" s="96">
        <v>20</v>
      </c>
      <c r="B23" s="93" t="s">
        <v>17</v>
      </c>
      <c r="C23" s="52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123">
        <f>SUM(Tabla5[[#This Row],[Gener]:[Desembre]])</f>
        <v>0</v>
      </c>
    </row>
    <row r="24" spans="1:15" x14ac:dyDescent="0.25">
      <c r="A24" s="96">
        <v>21</v>
      </c>
      <c r="B24" s="93" t="s">
        <v>18</v>
      </c>
      <c r="C24" s="52">
        <v>900</v>
      </c>
      <c r="D24" s="48">
        <v>1281.1392405063291</v>
      </c>
      <c r="E24" s="48">
        <v>691.57894736842104</v>
      </c>
      <c r="F24" s="48"/>
      <c r="G24" s="48"/>
      <c r="H24" s="48"/>
      <c r="I24" s="48"/>
      <c r="J24" s="48"/>
      <c r="K24" s="48"/>
      <c r="L24" s="48"/>
      <c r="M24" s="48"/>
      <c r="N24" s="48"/>
      <c r="O24" s="123">
        <f>SUM(Tabla5[[#This Row],[Gener]:[Desembre]])</f>
        <v>2872.7181878747497</v>
      </c>
    </row>
    <row r="25" spans="1:15" x14ac:dyDescent="0.25">
      <c r="A25" s="96">
        <v>22</v>
      </c>
      <c r="B25" s="93" t="s">
        <v>19</v>
      </c>
      <c r="C25" s="52">
        <v>31262</v>
      </c>
      <c r="D25" s="48">
        <v>28795.436677007252</v>
      </c>
      <c r="E25" s="48">
        <v>22126.469289164943</v>
      </c>
      <c r="F25" s="48"/>
      <c r="G25" s="48"/>
      <c r="H25" s="48"/>
      <c r="I25" s="48"/>
      <c r="J25" s="48"/>
      <c r="K25" s="48"/>
      <c r="L25" s="48"/>
      <c r="M25" s="48"/>
      <c r="N25" s="48"/>
      <c r="O25" s="123">
        <f>SUM(Tabla5[[#This Row],[Gener]:[Desembre]])</f>
        <v>82183.905966172199</v>
      </c>
    </row>
    <row r="26" spans="1:15" x14ac:dyDescent="0.25">
      <c r="A26" s="96">
        <v>23</v>
      </c>
      <c r="B26" s="93" t="s">
        <v>43</v>
      </c>
      <c r="C26" s="52">
        <v>14574</v>
      </c>
      <c r="D26" s="48">
        <v>26084.85926875021</v>
      </c>
      <c r="E26" s="48">
        <v>13962.449661154784</v>
      </c>
      <c r="F26" s="48"/>
      <c r="G26" s="48"/>
      <c r="H26" s="48"/>
      <c r="I26" s="48"/>
      <c r="J26" s="48"/>
      <c r="K26" s="48"/>
      <c r="L26" s="48"/>
      <c r="M26" s="48"/>
      <c r="N26" s="48"/>
      <c r="O26" s="123">
        <f>SUM(Tabla5[[#This Row],[Gener]:[Desembre]])</f>
        <v>54621.30892990499</v>
      </c>
    </row>
    <row r="27" spans="1:15" x14ac:dyDescent="0.25">
      <c r="A27" s="96">
        <v>24</v>
      </c>
      <c r="B27" s="93" t="s">
        <v>44</v>
      </c>
      <c r="C27" s="52">
        <v>20866</v>
      </c>
      <c r="D27" s="48">
        <v>9720.2765843179368</v>
      </c>
      <c r="E27" s="48">
        <v>8202.5</v>
      </c>
      <c r="F27" s="48"/>
      <c r="G27" s="48"/>
      <c r="H27" s="48"/>
      <c r="I27" s="48"/>
      <c r="J27" s="48"/>
      <c r="K27" s="48"/>
      <c r="L27" s="48"/>
      <c r="M27" s="48"/>
      <c r="N27" s="48"/>
      <c r="O27" s="123">
        <f>SUM(Tabla5[[#This Row],[Gener]:[Desembre]])</f>
        <v>38788.776584317937</v>
      </c>
    </row>
    <row r="28" spans="1:15" x14ac:dyDescent="0.25">
      <c r="A28" s="96">
        <v>25</v>
      </c>
      <c r="B28" s="93" t="s">
        <v>20</v>
      </c>
      <c r="C28" s="52">
        <v>37359</v>
      </c>
      <c r="D28" s="48">
        <v>28034.277636384781</v>
      </c>
      <c r="E28" s="48">
        <v>26183.653436568482</v>
      </c>
      <c r="F28" s="48"/>
      <c r="G28" s="48"/>
      <c r="H28" s="48"/>
      <c r="I28" s="48"/>
      <c r="J28" s="48"/>
      <c r="K28" s="48"/>
      <c r="L28" s="48"/>
      <c r="M28" s="48"/>
      <c r="N28" s="48"/>
      <c r="O28" s="123">
        <f>SUM(Tabla5[[#This Row],[Gener]:[Desembre]])</f>
        <v>91576.931072953259</v>
      </c>
    </row>
    <row r="29" spans="1:15" x14ac:dyDescent="0.25">
      <c r="A29" s="96">
        <v>26</v>
      </c>
      <c r="B29" s="93" t="s">
        <v>45</v>
      </c>
      <c r="C29" s="52">
        <v>6240</v>
      </c>
      <c r="D29" s="48">
        <v>5640</v>
      </c>
      <c r="E29" s="48">
        <v>6940</v>
      </c>
      <c r="F29" s="48"/>
      <c r="G29" s="48"/>
      <c r="H29" s="48"/>
      <c r="I29" s="48"/>
      <c r="J29" s="48"/>
      <c r="K29" s="48"/>
      <c r="L29" s="48"/>
      <c r="M29" s="48"/>
      <c r="N29" s="48"/>
      <c r="O29" s="123">
        <f>SUM(Tabla5[[#This Row],[Gener]:[Desembre]])</f>
        <v>18820</v>
      </c>
    </row>
    <row r="30" spans="1:15" x14ac:dyDescent="0.25">
      <c r="A30" s="96">
        <v>27</v>
      </c>
      <c r="B30" s="93" t="s">
        <v>46</v>
      </c>
      <c r="C30" s="52"/>
      <c r="D30" s="48"/>
      <c r="E30" s="48"/>
      <c r="F30" s="48"/>
      <c r="G30" s="48"/>
      <c r="H30" s="48"/>
      <c r="I30" s="48"/>
      <c r="J30" s="48"/>
      <c r="K30" s="48"/>
      <c r="L30" s="252"/>
      <c r="M30" s="48"/>
      <c r="N30" s="48"/>
      <c r="O30" s="123">
        <f>SUM(Tabla5[[#This Row],[Gener]:[Desembre]])</f>
        <v>0</v>
      </c>
    </row>
    <row r="31" spans="1:15" x14ac:dyDescent="0.25">
      <c r="A31" s="96">
        <v>28</v>
      </c>
      <c r="B31" s="93" t="s">
        <v>47</v>
      </c>
      <c r="C31" s="52">
        <v>10925</v>
      </c>
      <c r="D31" s="48">
        <v>6246.25</v>
      </c>
      <c r="E31" s="48">
        <v>10749.341736694678</v>
      </c>
      <c r="F31" s="48"/>
      <c r="G31" s="48"/>
      <c r="H31" s="48"/>
      <c r="I31" s="48"/>
      <c r="J31" s="48"/>
      <c r="K31" s="48"/>
      <c r="L31" s="48"/>
      <c r="M31" s="48"/>
      <c r="N31" s="48"/>
      <c r="O31" s="123">
        <f>SUM(Tabla5[[#This Row],[Gener]:[Desembre]])</f>
        <v>27920.591736694678</v>
      </c>
    </row>
    <row r="32" spans="1:15" x14ac:dyDescent="0.25">
      <c r="A32" s="96">
        <v>29</v>
      </c>
      <c r="B32" s="93" t="s">
        <v>48</v>
      </c>
      <c r="C32" s="52">
        <v>40</v>
      </c>
      <c r="D32" s="244"/>
      <c r="E32" s="48">
        <v>153.68421052631578</v>
      </c>
      <c r="F32" s="48"/>
      <c r="G32" s="48"/>
      <c r="H32" s="48"/>
      <c r="I32" s="48"/>
      <c r="J32" s="48"/>
      <c r="K32" s="48"/>
      <c r="L32" s="48"/>
      <c r="M32" s="48"/>
      <c r="N32" s="48"/>
      <c r="O32" s="123">
        <f>SUM(Tabla5[[#This Row],[Gener]:[Desembre]])</f>
        <v>193.68421052631578</v>
      </c>
    </row>
    <row r="33" spans="1:18" x14ac:dyDescent="0.25">
      <c r="A33" s="96">
        <v>30</v>
      </c>
      <c r="B33" s="93" t="s">
        <v>50</v>
      </c>
      <c r="C33" s="52">
        <v>16640</v>
      </c>
      <c r="D33" s="48">
        <v>17920</v>
      </c>
      <c r="E33" s="48">
        <v>14180</v>
      </c>
      <c r="F33" s="48"/>
      <c r="G33" s="48"/>
      <c r="H33" s="48"/>
      <c r="I33" s="48"/>
      <c r="J33" s="48"/>
      <c r="K33" s="48"/>
      <c r="L33" s="48"/>
      <c r="M33" s="48"/>
      <c r="N33" s="48"/>
      <c r="O33" s="123">
        <f>SUM(Tabla5[[#This Row],[Gener]:[Desembre]])</f>
        <v>48740</v>
      </c>
    </row>
    <row r="34" spans="1:18" x14ac:dyDescent="0.25">
      <c r="A34" s="96">
        <v>31</v>
      </c>
      <c r="B34" s="93" t="s">
        <v>51</v>
      </c>
      <c r="C34" s="52">
        <v>4917</v>
      </c>
      <c r="D34" s="48">
        <v>10607.986194477789</v>
      </c>
      <c r="E34" s="48">
        <v>3571.936507936508</v>
      </c>
      <c r="F34" s="48"/>
      <c r="G34" s="48"/>
      <c r="H34" s="48"/>
      <c r="I34" s="48"/>
      <c r="J34" s="48"/>
      <c r="K34" s="48"/>
      <c r="L34" s="48"/>
      <c r="M34" s="48"/>
      <c r="N34" s="48"/>
      <c r="O34" s="123">
        <f>SUM(Tabla5[[#This Row],[Gener]:[Desembre]])</f>
        <v>19096.922702414297</v>
      </c>
    </row>
    <row r="35" spans="1:18" x14ac:dyDescent="0.25">
      <c r="A35" s="96">
        <v>32</v>
      </c>
      <c r="B35" s="93" t="s">
        <v>52</v>
      </c>
      <c r="C35" s="52">
        <v>35550</v>
      </c>
      <c r="D35" s="48">
        <v>14539.037433155081</v>
      </c>
      <c r="E35" s="48">
        <v>13033.623352165725</v>
      </c>
      <c r="F35" s="48"/>
      <c r="G35" s="48"/>
      <c r="H35" s="48"/>
      <c r="I35" s="48"/>
      <c r="J35" s="48"/>
      <c r="K35" s="48"/>
      <c r="L35" s="48"/>
      <c r="M35" s="48"/>
      <c r="N35" s="48"/>
      <c r="O35" s="123">
        <f>SUM(Tabla5[[#This Row],[Gener]:[Desembre]])</f>
        <v>63122.660785320812</v>
      </c>
    </row>
    <row r="36" spans="1:18" x14ac:dyDescent="0.25">
      <c r="A36" s="96">
        <v>33</v>
      </c>
      <c r="B36" s="93" t="s">
        <v>21</v>
      </c>
      <c r="C36" s="52">
        <v>2194</v>
      </c>
      <c r="D36" s="48"/>
      <c r="E36" s="48">
        <v>1153.3333333333335</v>
      </c>
      <c r="F36" s="48"/>
      <c r="G36" s="48"/>
      <c r="H36" s="48"/>
      <c r="I36" s="48"/>
      <c r="J36" s="48"/>
      <c r="K36" s="48"/>
      <c r="L36" s="48"/>
      <c r="M36" s="48"/>
      <c r="N36" s="48"/>
      <c r="O36" s="123">
        <f>SUM(Tabla5[[#This Row],[Gener]:[Desembre]])</f>
        <v>3347.3333333333335</v>
      </c>
    </row>
    <row r="37" spans="1:18" x14ac:dyDescent="0.25">
      <c r="A37" s="96">
        <v>34</v>
      </c>
      <c r="B37" s="93" t="s">
        <v>22</v>
      </c>
      <c r="C37" s="52">
        <v>7308</v>
      </c>
      <c r="D37" s="48">
        <v>5303.0972388955579</v>
      </c>
      <c r="E37" s="48">
        <v>13492.012195121952</v>
      </c>
      <c r="F37" s="48"/>
      <c r="G37" s="48"/>
      <c r="H37" s="48"/>
      <c r="I37" s="48"/>
      <c r="J37" s="48"/>
      <c r="K37" s="48"/>
      <c r="L37" s="48"/>
      <c r="M37" s="48"/>
      <c r="N37" s="48"/>
      <c r="O37" s="123">
        <f>SUM(Tabla5[[#This Row],[Gener]:[Desembre]])</f>
        <v>26103.109434017511</v>
      </c>
    </row>
    <row r="38" spans="1:18" x14ac:dyDescent="0.25">
      <c r="A38" s="96">
        <v>35</v>
      </c>
      <c r="B38" s="93" t="s">
        <v>23</v>
      </c>
      <c r="C38" s="52">
        <v>8883</v>
      </c>
      <c r="D38" s="48">
        <v>4824.7532467532474</v>
      </c>
      <c r="E38" s="48">
        <v>8317.559115965174</v>
      </c>
      <c r="F38" s="48"/>
      <c r="G38" s="48"/>
      <c r="H38" s="48"/>
      <c r="I38" s="48"/>
      <c r="J38" s="48"/>
      <c r="K38" s="48"/>
      <c r="L38" s="48"/>
      <c r="M38" s="48"/>
      <c r="N38" s="48"/>
      <c r="O38" s="123">
        <f>SUM(Tabla5[[#This Row],[Gener]:[Desembre]])</f>
        <v>22025.312362718421</v>
      </c>
    </row>
    <row r="39" spans="1:18" x14ac:dyDescent="0.25">
      <c r="A39" s="96">
        <v>36</v>
      </c>
      <c r="B39" s="93" t="s">
        <v>24</v>
      </c>
      <c r="C39" s="52">
        <v>3026</v>
      </c>
      <c r="D39" s="48">
        <v>1923.0833333333333</v>
      </c>
      <c r="E39" s="48">
        <v>1864.0254237288136</v>
      </c>
      <c r="F39" s="48"/>
      <c r="G39" s="48"/>
      <c r="H39" s="48"/>
      <c r="I39" s="48"/>
      <c r="J39" s="48"/>
      <c r="K39" s="48"/>
      <c r="L39" s="48"/>
      <c r="M39" s="48"/>
      <c r="N39" s="48"/>
      <c r="O39" s="123">
        <f>SUM(Tabla5[[#This Row],[Gener]:[Desembre]])</f>
        <v>6813.1087570621467</v>
      </c>
    </row>
    <row r="40" spans="1:18" x14ac:dyDescent="0.25">
      <c r="A40" s="96">
        <v>37</v>
      </c>
      <c r="B40" s="93" t="s">
        <v>25</v>
      </c>
      <c r="C40" s="52">
        <v>21643</v>
      </c>
      <c r="D40" s="48">
        <v>9379.2366823170887</v>
      </c>
      <c r="E40" s="48">
        <v>6923.9059829059825</v>
      </c>
      <c r="F40" s="48"/>
      <c r="G40" s="48"/>
      <c r="H40" s="48"/>
      <c r="I40" s="48"/>
      <c r="J40" s="48"/>
      <c r="K40" s="48"/>
      <c r="L40" s="48"/>
      <c r="M40" s="48"/>
      <c r="N40" s="48"/>
      <c r="O40" s="123">
        <f>SUM(Tabla5[[#This Row],[Gener]:[Desembre]])</f>
        <v>37946.142665223073</v>
      </c>
    </row>
    <row r="41" spans="1:18" x14ac:dyDescent="0.25">
      <c r="A41" s="96">
        <v>38</v>
      </c>
      <c r="B41" s="93" t="s">
        <v>5</v>
      </c>
      <c r="C41" s="52">
        <v>3577</v>
      </c>
      <c r="D41" s="48">
        <v>6598.9062823968479</v>
      </c>
      <c r="E41" s="48">
        <v>2366.7605633802818</v>
      </c>
      <c r="F41" s="48"/>
      <c r="G41" s="48"/>
      <c r="H41" s="48"/>
      <c r="I41" s="48"/>
      <c r="J41" s="48"/>
      <c r="K41" s="48"/>
      <c r="L41" s="48"/>
      <c r="M41" s="48"/>
      <c r="N41" s="48"/>
      <c r="O41" s="123">
        <f>SUM(Tabla5[[#This Row],[Gener]:[Desembre]])</f>
        <v>12542.66684577713</v>
      </c>
    </row>
    <row r="42" spans="1:18" x14ac:dyDescent="0.25">
      <c r="A42" s="96">
        <v>39</v>
      </c>
      <c r="B42" s="93" t="s">
        <v>6</v>
      </c>
      <c r="C42" s="52">
        <v>4586</v>
      </c>
      <c r="D42" s="48">
        <v>8998.3018867924529</v>
      </c>
      <c r="E42" s="48">
        <v>2043.2768361581921</v>
      </c>
      <c r="F42" s="48"/>
      <c r="G42" s="48"/>
      <c r="H42" s="48"/>
      <c r="I42" s="48"/>
      <c r="J42" s="48"/>
      <c r="K42" s="48"/>
      <c r="L42" s="48"/>
      <c r="M42" s="48"/>
      <c r="N42" s="48"/>
      <c r="O42" s="123">
        <f>SUM(Tabla5[[#This Row],[Gener]:[Desembre]])</f>
        <v>15627.578722950646</v>
      </c>
    </row>
    <row r="43" spans="1:18" x14ac:dyDescent="0.25">
      <c r="A43" s="96">
        <v>40</v>
      </c>
      <c r="B43" s="93" t="s">
        <v>8</v>
      </c>
      <c r="C43" s="52">
        <v>1087</v>
      </c>
      <c r="D43" s="48">
        <v>2569.1188057225791</v>
      </c>
      <c r="E43" s="48">
        <v>871.83098591549299</v>
      </c>
      <c r="F43" s="48"/>
      <c r="G43" s="48"/>
      <c r="H43" s="48"/>
      <c r="I43" s="48"/>
      <c r="J43" s="48"/>
      <c r="K43" s="48"/>
      <c r="L43" s="48"/>
      <c r="M43" s="48"/>
      <c r="N43" s="48"/>
      <c r="O43" s="123">
        <f>SUM(Tabla5[[#This Row],[Gener]:[Desembre]])</f>
        <v>4527.9497916380724</v>
      </c>
    </row>
    <row r="44" spans="1:18" ht="15.75" thickBot="1" x14ac:dyDescent="0.3">
      <c r="A44" s="217">
        <v>41</v>
      </c>
      <c r="B44" s="218" t="s">
        <v>49</v>
      </c>
      <c r="C44" s="219"/>
      <c r="D44" s="220"/>
      <c r="E44" s="220"/>
      <c r="F44" s="220"/>
      <c r="G44" s="220"/>
      <c r="H44" s="220"/>
      <c r="I44" s="220"/>
      <c r="J44" s="220"/>
      <c r="K44" s="220"/>
      <c r="L44" s="48"/>
      <c r="M44" s="220"/>
      <c r="N44" s="224"/>
      <c r="O44" s="124">
        <f>SUM(Tabla5[[#This Row],[Gener]:[Desembre]])</f>
        <v>0</v>
      </c>
      <c r="R44" s="232"/>
    </row>
    <row r="45" spans="1:18" s="4" customFormat="1" ht="15.75" thickBot="1" x14ac:dyDescent="0.3">
      <c r="A45" s="250"/>
      <c r="B45" s="77" t="s">
        <v>72</v>
      </c>
      <c r="C45" s="221">
        <f t="shared" ref="C45:N45" si="0">SUBTOTAL(109,C5:C44)</f>
        <v>685699</v>
      </c>
      <c r="D45" s="222">
        <f t="shared" si="0"/>
        <v>503528.74415745976</v>
      </c>
      <c r="E45" s="222">
        <f t="shared" si="0"/>
        <v>483828.87714804255</v>
      </c>
      <c r="F45" s="222">
        <f t="shared" si="0"/>
        <v>0</v>
      </c>
      <c r="G45" s="222">
        <f t="shared" si="0"/>
        <v>0</v>
      </c>
      <c r="H45" s="222">
        <f t="shared" si="0"/>
        <v>0</v>
      </c>
      <c r="I45" s="222">
        <f t="shared" si="0"/>
        <v>0</v>
      </c>
      <c r="J45" s="222">
        <f t="shared" si="0"/>
        <v>0</v>
      </c>
      <c r="K45" s="222">
        <f t="shared" si="0"/>
        <v>0</v>
      </c>
      <c r="L45" s="222">
        <f>SUBTOTAL(109,L5:L44)</f>
        <v>0</v>
      </c>
      <c r="M45" s="222">
        <f t="shared" si="0"/>
        <v>0</v>
      </c>
      <c r="N45" s="225">
        <f t="shared" si="0"/>
        <v>0</v>
      </c>
      <c r="O45" s="228">
        <f>SUBTOTAL(109,O5:O44)</f>
        <v>1673056.6213055018</v>
      </c>
      <c r="P45" s="200"/>
      <c r="Q45" s="200"/>
    </row>
    <row r="46" spans="1:18" ht="15.75" thickBot="1" x14ac:dyDescent="0.3">
      <c r="A46" s="91"/>
      <c r="B46" s="26" t="s">
        <v>67</v>
      </c>
      <c r="C46" s="27">
        <v>660164.27456249716</v>
      </c>
      <c r="D46" s="28">
        <v>468502.39923671843</v>
      </c>
      <c r="E46" s="28">
        <v>539710.42572420649</v>
      </c>
      <c r="F46" s="28">
        <v>456908.05</v>
      </c>
      <c r="G46" s="28">
        <v>550602.02615436714</v>
      </c>
      <c r="H46" s="28">
        <v>529734.22216054169</v>
      </c>
      <c r="I46" s="28">
        <v>574443.75942193076</v>
      </c>
      <c r="J46" s="28">
        <v>537486.32345842698</v>
      </c>
      <c r="K46" s="28">
        <v>537319.41255659738</v>
      </c>
      <c r="L46" s="28">
        <v>498667.93012048106</v>
      </c>
      <c r="M46" s="28">
        <v>488363.64979871042</v>
      </c>
      <c r="N46" s="227">
        <v>481106.44545954227</v>
      </c>
      <c r="O46" s="229">
        <f>SUM(Tabla5[[#This Row],[Gener]:[Desembre]])</f>
        <v>6323008.918654019</v>
      </c>
      <c r="Q46" s="18"/>
    </row>
    <row r="47" spans="1:18" ht="15.75" thickBot="1" x14ac:dyDescent="0.3">
      <c r="A47" s="91"/>
      <c r="B47" s="77" t="s">
        <v>58</v>
      </c>
      <c r="C47" s="78">
        <f>(C45/C46)-1</f>
        <v>3.8679350612277785E-2</v>
      </c>
      <c r="D47" s="78">
        <f t="shared" ref="D47:O47" si="1">(D45/D46)-1</f>
        <v>7.476235976124368E-2</v>
      </c>
      <c r="E47" s="78">
        <f t="shared" si="1"/>
        <v>-0.10353987233279716</v>
      </c>
      <c r="F47" s="78">
        <f t="shared" si="1"/>
        <v>-1</v>
      </c>
      <c r="G47" s="78">
        <f t="shared" si="1"/>
        <v>-1</v>
      </c>
      <c r="H47" s="78">
        <f t="shared" si="1"/>
        <v>-1</v>
      </c>
      <c r="I47" s="78">
        <f t="shared" si="1"/>
        <v>-1</v>
      </c>
      <c r="J47" s="78">
        <f t="shared" si="1"/>
        <v>-1</v>
      </c>
      <c r="K47" s="78">
        <f t="shared" si="1"/>
        <v>-1</v>
      </c>
      <c r="L47" s="78">
        <f t="shared" si="1"/>
        <v>-1</v>
      </c>
      <c r="M47" s="78">
        <f t="shared" si="1"/>
        <v>-1</v>
      </c>
      <c r="N47" s="78">
        <f t="shared" si="1"/>
        <v>-1</v>
      </c>
      <c r="O47" s="247">
        <f t="shared" si="1"/>
        <v>-0.73540182485435346</v>
      </c>
      <c r="P47" s="18"/>
    </row>
    <row r="48" spans="1:18" s="4" customFormat="1" ht="15.75" thickBot="1" x14ac:dyDescent="0.3">
      <c r="A48" s="226"/>
      <c r="B48" s="249" t="s">
        <v>66</v>
      </c>
      <c r="C48" s="248">
        <v>3060.7821121155171</v>
      </c>
      <c r="D48" s="223">
        <v>1591.2558425402092</v>
      </c>
      <c r="E48" s="223">
        <v>4271.1228519573951</v>
      </c>
      <c r="F48" s="223"/>
      <c r="G48" s="223"/>
      <c r="H48" s="223"/>
      <c r="I48" s="223"/>
      <c r="J48" s="223"/>
      <c r="K48" s="223"/>
      <c r="L48" s="223"/>
      <c r="M48" s="223"/>
      <c r="N48" s="226"/>
      <c r="O48" s="8">
        <f>SUM(C48:N48)</f>
        <v>8923.1608066131212</v>
      </c>
    </row>
    <row r="49" spans="2:2" x14ac:dyDescent="0.25">
      <c r="B49" s="16" t="s">
        <v>70</v>
      </c>
    </row>
  </sheetData>
  <sheetProtection sheet="1" objects="1" scenarios="1"/>
  <pageMargins left="0.19685039370078741" right="0.19685039370078741" top="0.31496062992125984" bottom="0.31496062992125984" header="0.15748031496062992" footer="0.15748031496062992"/>
  <pageSetup paperSize="9" scale="73" orientation="landscape" r:id="rId1"/>
  <headerFooter>
    <oddHeader>&amp;L&amp;"Calibri,Normal"&amp;G&amp;C&amp;"Calibri,Normal"&amp;F&amp;R&amp;"Calibri,Normal"&amp;G</oddHeader>
    <oddFooter>&amp;L&amp;"Calibri,Normal"&amp;D&amp;C&amp;"Calibri,Normal"&amp;A&amp;R&amp;"Calibri,Normal"&amp;P de &amp;N</oddFooter>
  </headerFooter>
  <drawing r:id="rId2"/>
  <legacyDrawingHF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58"/>
  <sheetViews>
    <sheetView showZeros="0" topLeftCell="B1" zoomScale="90" zoomScaleNormal="90" workbookViewId="0">
      <selection activeCell="R61" sqref="R61"/>
    </sheetView>
  </sheetViews>
  <sheetFormatPr baseColWidth="10" defaultColWidth="11.42578125" defaultRowHeight="15" x14ac:dyDescent="0.25"/>
  <cols>
    <col min="1" max="1" width="5.42578125" style="3" bestFit="1" customWidth="1"/>
    <col min="2" max="2" width="27.85546875" style="3" customWidth="1"/>
    <col min="3" max="5" width="11.42578125" style="2"/>
    <col min="6" max="6" width="11.7109375" style="2" customWidth="1"/>
    <col min="7" max="10" width="11.42578125" style="2"/>
    <col min="11" max="11" width="11.85546875" style="2" customWidth="1"/>
    <col min="12" max="12" width="11.42578125" style="2"/>
    <col min="13" max="13" width="12.5703125" style="2" customWidth="1"/>
    <col min="14" max="14" width="12.28515625" style="2" customWidth="1"/>
    <col min="15" max="15" width="11.42578125" style="86"/>
    <col min="16" max="16384" width="11.42578125" style="3"/>
  </cols>
  <sheetData>
    <row r="1" spans="1:22" ht="15.75" x14ac:dyDescent="0.25">
      <c r="B1" s="1" t="s">
        <v>75</v>
      </c>
    </row>
    <row r="2" spans="1:22" ht="15.75" thickBot="1" x14ac:dyDescent="0.3">
      <c r="C2" s="4" t="s">
        <v>56</v>
      </c>
    </row>
    <row r="3" spans="1:22" ht="15.75" thickBot="1" x14ac:dyDescent="0.3">
      <c r="A3" s="8" t="s">
        <v>59</v>
      </c>
      <c r="B3" s="20" t="s">
        <v>57</v>
      </c>
      <c r="C3" s="5" t="s">
        <v>26</v>
      </c>
      <c r="D3" s="6" t="s">
        <v>27</v>
      </c>
      <c r="E3" s="6" t="s">
        <v>28</v>
      </c>
      <c r="F3" s="6" t="s">
        <v>29</v>
      </c>
      <c r="G3" s="6" t="s">
        <v>30</v>
      </c>
      <c r="H3" s="6" t="s">
        <v>31</v>
      </c>
      <c r="I3" s="6" t="s">
        <v>32</v>
      </c>
      <c r="J3" s="6" t="s">
        <v>33</v>
      </c>
      <c r="K3" s="6" t="s">
        <v>34</v>
      </c>
      <c r="L3" s="6" t="s">
        <v>35</v>
      </c>
      <c r="M3" s="6" t="s">
        <v>36</v>
      </c>
      <c r="N3" s="7" t="s">
        <v>37</v>
      </c>
      <c r="O3" s="25" t="s">
        <v>38</v>
      </c>
    </row>
    <row r="4" spans="1:22" x14ac:dyDescent="0.25">
      <c r="A4" s="125">
        <v>1</v>
      </c>
      <c r="B4" s="24" t="s">
        <v>39</v>
      </c>
      <c r="C4" s="100">
        <v>24780</v>
      </c>
      <c r="D4" s="101">
        <v>26640</v>
      </c>
      <c r="E4" s="101">
        <v>30480</v>
      </c>
      <c r="F4" s="103"/>
      <c r="G4" s="101"/>
      <c r="H4" s="101"/>
      <c r="I4" s="101"/>
      <c r="J4" s="101"/>
      <c r="K4" s="101"/>
      <c r="L4" s="101"/>
      <c r="M4" s="103"/>
      <c r="N4" s="103"/>
      <c r="O4" s="122">
        <f>SUM(Tabla8[[#This Row],[Gener]:[Desembre]])</f>
        <v>81900</v>
      </c>
    </row>
    <row r="5" spans="1:22" x14ac:dyDescent="0.25">
      <c r="A5" s="126">
        <v>2</v>
      </c>
      <c r="B5" s="21" t="s">
        <v>0</v>
      </c>
      <c r="C5" s="10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23">
        <v>0</v>
      </c>
    </row>
    <row r="6" spans="1:22" x14ac:dyDescent="0.25">
      <c r="A6" s="126">
        <v>3</v>
      </c>
      <c r="B6" s="21" t="s">
        <v>1</v>
      </c>
      <c r="C6" s="10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23">
        <v>0</v>
      </c>
    </row>
    <row r="7" spans="1:22" x14ac:dyDescent="0.25">
      <c r="A7" s="126">
        <v>4</v>
      </c>
      <c r="B7" s="21" t="s">
        <v>2</v>
      </c>
      <c r="C7" s="102">
        <v>4453.6994964889691</v>
      </c>
      <c r="D7" s="103">
        <v>4411.2679831873529</v>
      </c>
      <c r="E7" s="103">
        <v>4786.314106945686</v>
      </c>
      <c r="F7" s="103"/>
      <c r="G7" s="103"/>
      <c r="H7" s="103"/>
      <c r="I7" s="103"/>
      <c r="J7" s="103"/>
      <c r="K7" s="103"/>
      <c r="L7" s="103"/>
      <c r="M7" s="103"/>
      <c r="N7" s="103"/>
      <c r="O7" s="123">
        <f>SUM(Tabla8[[#This Row],[Gener]:[Desembre]])</f>
        <v>13651.281586622008</v>
      </c>
    </row>
    <row r="8" spans="1:22" x14ac:dyDescent="0.25">
      <c r="A8" s="126">
        <v>5</v>
      </c>
      <c r="B8" s="21" t="s">
        <v>3</v>
      </c>
      <c r="C8" s="102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23">
        <f>SUM(Tabla8[[#This Row],[Gener]:[Desembre]])</f>
        <v>0</v>
      </c>
    </row>
    <row r="9" spans="1:22" x14ac:dyDescent="0.25">
      <c r="A9" s="126">
        <v>6</v>
      </c>
      <c r="B9" s="21" t="s">
        <v>4</v>
      </c>
      <c r="C9" s="102">
        <v>146760</v>
      </c>
      <c r="D9" s="103">
        <v>136880</v>
      </c>
      <c r="E9" s="103">
        <v>144240</v>
      </c>
      <c r="F9" s="103"/>
      <c r="G9" s="103"/>
      <c r="H9" s="103"/>
      <c r="I9" s="103"/>
      <c r="J9" s="103"/>
      <c r="K9" s="103"/>
      <c r="L9" s="103"/>
      <c r="M9" s="103"/>
      <c r="N9" s="103"/>
      <c r="O9" s="123">
        <f>SUM(Tabla8[[#This Row],[Gener]:[Desembre]])</f>
        <v>427880</v>
      </c>
    </row>
    <row r="10" spans="1:22" x14ac:dyDescent="0.25">
      <c r="A10" s="126">
        <v>8</v>
      </c>
      <c r="B10" s="21" t="s">
        <v>7</v>
      </c>
      <c r="C10" s="102">
        <v>9224.8696064485539</v>
      </c>
      <c r="D10" s="103">
        <v>8147.1531409330564</v>
      </c>
      <c r="E10" s="103">
        <v>9040.0647773279343</v>
      </c>
      <c r="F10" s="103"/>
      <c r="G10" s="103"/>
      <c r="H10" s="103"/>
      <c r="I10" s="103"/>
      <c r="J10" s="103"/>
      <c r="K10" s="103"/>
      <c r="L10" s="103"/>
      <c r="M10" s="103"/>
      <c r="N10" s="103"/>
      <c r="O10" s="123">
        <f>SUM(Tabla8[[#This Row],[Gener]:[Desembre]])</f>
        <v>26412.087524709546</v>
      </c>
    </row>
    <row r="11" spans="1:22" x14ac:dyDescent="0.25">
      <c r="A11" s="126">
        <v>9</v>
      </c>
      <c r="B11" s="97" t="s">
        <v>40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23">
        <f>SUM(Tabla8[[#This Row],[Gener]:[Desembre]])</f>
        <v>0</v>
      </c>
      <c r="V11" s="264"/>
    </row>
    <row r="12" spans="1:22" x14ac:dyDescent="0.25">
      <c r="A12" s="126">
        <v>10</v>
      </c>
      <c r="B12" s="21" t="s">
        <v>41</v>
      </c>
      <c r="C12" s="102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23">
        <f>SUM(Tabla8[[#This Row],[Gener]:[Desembre]])</f>
        <v>0</v>
      </c>
    </row>
    <row r="13" spans="1:22" x14ac:dyDescent="0.25">
      <c r="A13" s="126">
        <v>11</v>
      </c>
      <c r="B13" s="21" t="s">
        <v>9</v>
      </c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23">
        <f>SUM(Tabla8[[#This Row],[Gener]:[Desembre]])</f>
        <v>0</v>
      </c>
    </row>
    <row r="14" spans="1:22" x14ac:dyDescent="0.25">
      <c r="A14" s="126">
        <v>12</v>
      </c>
      <c r="B14" s="21" t="s">
        <v>10</v>
      </c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23">
        <f>SUM(Tabla8[[#This Row],[Gener]:[Desembre]])</f>
        <v>0</v>
      </c>
    </row>
    <row r="15" spans="1:22" x14ac:dyDescent="0.25">
      <c r="A15" s="126">
        <v>13</v>
      </c>
      <c r="B15" s="21" t="s">
        <v>42</v>
      </c>
      <c r="C15" s="102">
        <v>30020</v>
      </c>
      <c r="D15" s="103">
        <v>28160</v>
      </c>
      <c r="E15" s="103">
        <v>30080</v>
      </c>
      <c r="F15" s="103"/>
      <c r="G15" s="103"/>
      <c r="H15" s="103"/>
      <c r="I15" s="103"/>
      <c r="J15" s="103"/>
      <c r="K15" s="103"/>
      <c r="L15" s="103"/>
      <c r="M15" s="103"/>
      <c r="N15" s="103"/>
      <c r="O15" s="123">
        <f>SUM(Tabla8[[#This Row],[Gener]:[Desembre]])</f>
        <v>88260</v>
      </c>
    </row>
    <row r="16" spans="1:22" x14ac:dyDescent="0.25">
      <c r="A16" s="126">
        <v>14</v>
      </c>
      <c r="B16" s="21" t="s">
        <v>11</v>
      </c>
      <c r="C16" s="102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23">
        <f>SUM(Tabla8[[#This Row],[Gener]:[Desembre]])</f>
        <v>0</v>
      </c>
    </row>
    <row r="17" spans="1:15" x14ac:dyDescent="0.25">
      <c r="A17" s="126">
        <v>15</v>
      </c>
      <c r="B17" s="21" t="s">
        <v>12</v>
      </c>
      <c r="C17" s="102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23">
        <f>SUM(Tabla8[[#This Row],[Gener]:[Desembre]])</f>
        <v>0</v>
      </c>
    </row>
    <row r="18" spans="1:15" x14ac:dyDescent="0.25">
      <c r="A18" s="126">
        <v>16</v>
      </c>
      <c r="B18" s="21" t="s">
        <v>13</v>
      </c>
      <c r="C18" s="102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23">
        <f>SUM(Tabla8[[#This Row],[Gener]:[Desembre]])</f>
        <v>0</v>
      </c>
    </row>
    <row r="19" spans="1:15" x14ac:dyDescent="0.25">
      <c r="A19" s="126">
        <v>17</v>
      </c>
      <c r="B19" s="21" t="s">
        <v>14</v>
      </c>
      <c r="C19" s="102">
        <v>45140</v>
      </c>
      <c r="D19" s="103">
        <v>44520</v>
      </c>
      <c r="E19" s="103">
        <v>45900</v>
      </c>
      <c r="F19" s="103"/>
      <c r="G19" s="103"/>
      <c r="H19" s="103"/>
      <c r="I19" s="103"/>
      <c r="J19" s="103"/>
      <c r="K19" s="103"/>
      <c r="L19" s="103"/>
      <c r="M19" s="103"/>
      <c r="N19" s="103"/>
      <c r="O19" s="123">
        <f>SUM(Tabla8[[#This Row],[Gener]:[Desembre]])</f>
        <v>135560</v>
      </c>
    </row>
    <row r="20" spans="1:15" x14ac:dyDescent="0.25">
      <c r="A20" s="126">
        <v>18</v>
      </c>
      <c r="B20" s="21" t="s">
        <v>15</v>
      </c>
      <c r="C20" s="102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23">
        <f>SUM(Tabla8[[#This Row],[Gener]:[Desembre]])</f>
        <v>0</v>
      </c>
    </row>
    <row r="21" spans="1:15" x14ac:dyDescent="0.25">
      <c r="A21" s="126">
        <v>19</v>
      </c>
      <c r="B21" s="21" t="s">
        <v>16</v>
      </c>
      <c r="C21" s="102">
        <v>82620</v>
      </c>
      <c r="D21" s="103">
        <v>70780</v>
      </c>
      <c r="E21" s="103">
        <v>76080</v>
      </c>
      <c r="F21" s="103"/>
      <c r="G21" s="103"/>
      <c r="H21" s="103"/>
      <c r="I21" s="103"/>
      <c r="J21" s="103"/>
      <c r="K21" s="103"/>
      <c r="L21" s="103"/>
      <c r="M21" s="103"/>
      <c r="N21" s="103"/>
      <c r="O21" s="123">
        <f>SUM(Tabla8[[#This Row],[Gener]:[Desembre]])</f>
        <v>229480</v>
      </c>
    </row>
    <row r="22" spans="1:15" x14ac:dyDescent="0.25">
      <c r="A22" s="126">
        <v>20</v>
      </c>
      <c r="B22" s="21" t="s">
        <v>17</v>
      </c>
      <c r="C22" s="102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23">
        <f>SUM(Tabla8[[#This Row],[Gener]:[Desembre]])</f>
        <v>0</v>
      </c>
    </row>
    <row r="23" spans="1:15" x14ac:dyDescent="0.25">
      <c r="A23" s="126">
        <v>21</v>
      </c>
      <c r="B23" s="21" t="s">
        <v>18</v>
      </c>
      <c r="C23" s="102">
        <v>4209.698661067082</v>
      </c>
      <c r="D23" s="103">
        <v>3607.5242747197244</v>
      </c>
      <c r="E23" s="103">
        <v>3771.705557600294</v>
      </c>
      <c r="F23" s="103"/>
      <c r="G23" s="103"/>
      <c r="H23" s="103"/>
      <c r="I23" s="103"/>
      <c r="J23" s="103"/>
      <c r="K23" s="103"/>
      <c r="L23" s="103"/>
      <c r="M23" s="103"/>
      <c r="N23" s="103"/>
      <c r="O23" s="123">
        <f>SUM(Tabla8[[#This Row],[Gener]:[Desembre]])</f>
        <v>11588.9284933871</v>
      </c>
    </row>
    <row r="24" spans="1:15" x14ac:dyDescent="0.25">
      <c r="A24" s="126">
        <v>22</v>
      </c>
      <c r="B24" s="21" t="s">
        <v>19</v>
      </c>
      <c r="C24" s="102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23">
        <f>SUM(Tabla8[[#This Row],[Gener]:[Desembre]])</f>
        <v>0</v>
      </c>
    </row>
    <row r="25" spans="1:15" x14ac:dyDescent="0.25">
      <c r="A25" s="126">
        <v>23</v>
      </c>
      <c r="B25" s="21" t="s">
        <v>43</v>
      </c>
      <c r="C25" s="102">
        <v>36180</v>
      </c>
      <c r="D25" s="103">
        <v>36920</v>
      </c>
      <c r="E25" s="103">
        <v>40320</v>
      </c>
      <c r="F25" s="103"/>
      <c r="G25" s="103"/>
      <c r="H25" s="103"/>
      <c r="I25" s="103"/>
      <c r="J25" s="103"/>
      <c r="K25" s="103"/>
      <c r="L25" s="103"/>
      <c r="M25" s="103"/>
      <c r="N25" s="103"/>
      <c r="O25" s="123">
        <f>SUM(Tabla8[[#This Row],[Gener]:[Desembre]])</f>
        <v>113420</v>
      </c>
    </row>
    <row r="26" spans="1:15" x14ac:dyDescent="0.25">
      <c r="A26" s="126">
        <v>24</v>
      </c>
      <c r="B26" s="21" t="s">
        <v>44</v>
      </c>
      <c r="C26" s="102">
        <v>75740</v>
      </c>
      <c r="D26" s="103">
        <v>67600</v>
      </c>
      <c r="E26" s="103">
        <v>81960</v>
      </c>
      <c r="F26" s="103"/>
      <c r="G26" s="103"/>
      <c r="H26" s="103"/>
      <c r="I26" s="103"/>
      <c r="J26" s="103"/>
      <c r="K26" s="103"/>
      <c r="L26" s="103"/>
      <c r="M26" s="103"/>
      <c r="N26" s="103"/>
      <c r="O26" s="123">
        <f>SUM(Tabla8[[#This Row],[Gener]:[Desembre]])</f>
        <v>225300</v>
      </c>
    </row>
    <row r="27" spans="1:15" x14ac:dyDescent="0.25">
      <c r="A27" s="126">
        <v>25</v>
      </c>
      <c r="B27" s="21" t="s">
        <v>20</v>
      </c>
      <c r="C27" s="102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23">
        <f>SUM(Tabla8[[#This Row],[Gener]:[Desembre]])</f>
        <v>0</v>
      </c>
    </row>
    <row r="28" spans="1:15" x14ac:dyDescent="0.25">
      <c r="A28" s="126">
        <v>26</v>
      </c>
      <c r="B28" s="21" t="s">
        <v>45</v>
      </c>
      <c r="C28" s="102">
        <v>33180</v>
      </c>
      <c r="D28" s="103">
        <v>29120</v>
      </c>
      <c r="E28" s="103">
        <v>33900</v>
      </c>
      <c r="F28" s="103"/>
      <c r="G28" s="103"/>
      <c r="H28" s="103"/>
      <c r="I28" s="103"/>
      <c r="J28" s="103"/>
      <c r="K28" s="103"/>
      <c r="L28" s="103"/>
      <c r="M28" s="103"/>
      <c r="N28" s="103"/>
      <c r="O28" s="123">
        <f>SUM(Tabla8[[#This Row],[Gener]:[Desembre]])</f>
        <v>96200</v>
      </c>
    </row>
    <row r="29" spans="1:15" x14ac:dyDescent="0.25">
      <c r="A29" s="126">
        <v>27</v>
      </c>
      <c r="B29" s="21" t="s">
        <v>46</v>
      </c>
      <c r="C29" s="102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23">
        <f>SUM(Tabla8[[#This Row],[Gener]:[Desembre]])</f>
        <v>0</v>
      </c>
    </row>
    <row r="30" spans="1:15" x14ac:dyDescent="0.25">
      <c r="A30" s="126">
        <v>28</v>
      </c>
      <c r="B30" s="21" t="s">
        <v>47</v>
      </c>
      <c r="C30" s="102">
        <v>23920</v>
      </c>
      <c r="D30" s="103">
        <v>20880</v>
      </c>
      <c r="E30" s="103">
        <v>25260</v>
      </c>
      <c r="F30" s="103"/>
      <c r="G30" s="103"/>
      <c r="H30" s="103"/>
      <c r="I30" s="103"/>
      <c r="J30" s="103"/>
      <c r="K30" s="103"/>
      <c r="L30" s="103"/>
      <c r="M30" s="103"/>
      <c r="N30" s="103"/>
      <c r="O30" s="123">
        <f>SUM(Tabla8[[#This Row],[Gener]:[Desembre]])</f>
        <v>70060</v>
      </c>
    </row>
    <row r="31" spans="1:15" x14ac:dyDescent="0.25">
      <c r="A31" s="126">
        <v>29</v>
      </c>
      <c r="B31" s="21" t="s">
        <v>48</v>
      </c>
      <c r="C31" s="102">
        <v>1031.7322359953939</v>
      </c>
      <c r="D31" s="103">
        <v>934.05460115986432</v>
      </c>
      <c r="E31" s="103">
        <v>841.91555812608442</v>
      </c>
      <c r="F31" s="103"/>
      <c r="G31" s="103"/>
      <c r="H31" s="103"/>
      <c r="I31" s="103"/>
      <c r="J31" s="103"/>
      <c r="K31" s="103"/>
      <c r="L31" s="103"/>
      <c r="M31" s="103"/>
      <c r="N31" s="103"/>
      <c r="O31" s="123">
        <f>SUM(Tabla8[[#This Row],[Gener]:[Desembre]])</f>
        <v>2807.7023952813424</v>
      </c>
    </row>
    <row r="32" spans="1:15" x14ac:dyDescent="0.25">
      <c r="A32" s="126">
        <v>30</v>
      </c>
      <c r="B32" s="21" t="s">
        <v>50</v>
      </c>
      <c r="C32" s="102">
        <v>59860</v>
      </c>
      <c r="D32" s="103">
        <v>53020</v>
      </c>
      <c r="E32" s="103">
        <v>57320</v>
      </c>
      <c r="F32" s="103"/>
      <c r="G32" s="103"/>
      <c r="H32" s="103"/>
      <c r="I32" s="103"/>
      <c r="J32" s="103"/>
      <c r="K32" s="103"/>
      <c r="L32" s="103"/>
      <c r="M32" s="103"/>
      <c r="N32" s="103"/>
      <c r="O32" s="123">
        <f>SUM(Tabla8[[#This Row],[Gener]:[Desembre]])</f>
        <v>170200</v>
      </c>
    </row>
    <row r="33" spans="1:15" x14ac:dyDescent="0.25">
      <c r="A33" s="126">
        <v>31</v>
      </c>
      <c r="B33" s="21" t="s">
        <v>51</v>
      </c>
      <c r="C33" s="102">
        <v>8320</v>
      </c>
      <c r="D33" s="103">
        <v>6680</v>
      </c>
      <c r="E33" s="103">
        <v>6960</v>
      </c>
      <c r="F33" s="103"/>
      <c r="G33" s="103"/>
      <c r="H33" s="103"/>
      <c r="I33" s="103"/>
      <c r="J33" s="103"/>
      <c r="K33" s="103"/>
      <c r="L33" s="103"/>
      <c r="M33" s="103"/>
      <c r="N33" s="103"/>
      <c r="O33" s="123">
        <f>SUM(Tabla8[[#This Row],[Gener]:[Desembre]])</f>
        <v>21960</v>
      </c>
    </row>
    <row r="34" spans="1:15" x14ac:dyDescent="0.25">
      <c r="A34" s="126">
        <v>32</v>
      </c>
      <c r="B34" s="21" t="s">
        <v>52</v>
      </c>
      <c r="C34" s="102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23">
        <f>SUM(Tabla8[[#This Row],[Gener]:[Desembre]])</f>
        <v>0</v>
      </c>
    </row>
    <row r="35" spans="1:15" x14ac:dyDescent="0.25">
      <c r="A35" s="126">
        <v>33</v>
      </c>
      <c r="B35" s="21" t="s">
        <v>21</v>
      </c>
      <c r="C35" s="102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23">
        <f>SUM(Tabla8[[#This Row],[Gener]:[Desembre]])</f>
        <v>0</v>
      </c>
    </row>
    <row r="36" spans="1:15" x14ac:dyDescent="0.25">
      <c r="A36" s="126">
        <v>34</v>
      </c>
      <c r="B36" s="21" t="s">
        <v>22</v>
      </c>
      <c r="C36" s="102">
        <v>9656.2515805256644</v>
      </c>
      <c r="D36" s="103">
        <v>9203.0746409658786</v>
      </c>
      <c r="E36" s="103">
        <v>9753.6911271147019</v>
      </c>
      <c r="F36" s="103"/>
      <c r="G36" s="103"/>
      <c r="H36" s="103"/>
      <c r="I36" s="103"/>
      <c r="J36" s="103"/>
      <c r="K36" s="103"/>
      <c r="L36" s="103"/>
      <c r="M36" s="103"/>
      <c r="N36" s="103"/>
      <c r="O36" s="123">
        <f>SUM(Tabla8[[#This Row],[Gener]:[Desembre]])</f>
        <v>28613.017348606249</v>
      </c>
    </row>
    <row r="37" spans="1:15" x14ac:dyDescent="0.25">
      <c r="A37" s="126">
        <v>35</v>
      </c>
      <c r="B37" s="21" t="s">
        <v>23</v>
      </c>
      <c r="C37" s="102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23">
        <f>SUM(Tabla8[[#This Row],[Gener]:[Desembre]])</f>
        <v>0</v>
      </c>
    </row>
    <row r="38" spans="1:15" x14ac:dyDescent="0.25">
      <c r="A38" s="126">
        <v>36</v>
      </c>
      <c r="B38" s="21" t="s">
        <v>24</v>
      </c>
      <c r="C38" s="102">
        <v>3123.7484194743361</v>
      </c>
      <c r="D38" s="103">
        <v>2676.9253590341218</v>
      </c>
      <c r="E38" s="103">
        <v>3426.3088728852981</v>
      </c>
      <c r="F38" s="103"/>
      <c r="G38" s="103"/>
      <c r="H38" s="103"/>
      <c r="I38" s="103"/>
      <c r="J38" s="103"/>
      <c r="K38" s="103"/>
      <c r="L38" s="103"/>
      <c r="M38" s="103"/>
      <c r="N38" s="103"/>
      <c r="O38" s="123">
        <f>SUM(Tabla8[[#This Row],[Gener]:[Desembre]])</f>
        <v>9226.9826513937551</v>
      </c>
    </row>
    <row r="39" spans="1:15" x14ac:dyDescent="0.25">
      <c r="A39" s="126">
        <v>37</v>
      </c>
      <c r="B39" s="21" t="s">
        <v>25</v>
      </c>
      <c r="C39" s="102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23">
        <f>SUM(Tabla8[[#This Row],[Gener]:[Desembre]])</f>
        <v>0</v>
      </c>
    </row>
    <row r="40" spans="1:15" x14ac:dyDescent="0.25">
      <c r="A40" s="126">
        <v>38</v>
      </c>
      <c r="B40" s="21" t="s">
        <v>5</v>
      </c>
      <c r="C40" s="102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23">
        <f>SUM(Tabla8[[#This Row],[Gener]:[Desembre]])</f>
        <v>0</v>
      </c>
    </row>
    <row r="41" spans="1:15" x14ac:dyDescent="0.25">
      <c r="A41" s="126">
        <v>39</v>
      </c>
      <c r="B41" s="21" t="s">
        <v>6</v>
      </c>
      <c r="C41" s="102">
        <v>21400</v>
      </c>
      <c r="D41" s="103">
        <v>22320</v>
      </c>
      <c r="E41" s="103">
        <v>23440</v>
      </c>
      <c r="F41" s="103"/>
      <c r="G41" s="103"/>
      <c r="H41" s="103"/>
      <c r="I41" s="103"/>
      <c r="J41" s="103"/>
      <c r="K41" s="103"/>
      <c r="L41" s="103"/>
      <c r="M41" s="103"/>
      <c r="N41" s="103"/>
      <c r="O41" s="123">
        <f>SUM(Tabla8[[#This Row],[Gener]:[Desembre]])</f>
        <v>67160</v>
      </c>
    </row>
    <row r="42" spans="1:15" x14ac:dyDescent="0.25">
      <c r="A42" s="126">
        <v>40</v>
      </c>
      <c r="B42" s="21" t="s">
        <v>8</v>
      </c>
      <c r="C42" s="102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4"/>
      <c r="O42" s="123">
        <v>0</v>
      </c>
    </row>
    <row r="43" spans="1:15" ht="15.75" thickBot="1" x14ac:dyDescent="0.3">
      <c r="A43" s="127">
        <v>41</v>
      </c>
      <c r="B43" s="22" t="s">
        <v>49</v>
      </c>
      <c r="C43" s="105"/>
      <c r="D43" s="106"/>
      <c r="E43" s="106"/>
      <c r="F43" s="103"/>
      <c r="G43" s="106"/>
      <c r="H43" s="106"/>
      <c r="I43" s="106"/>
      <c r="J43" s="106"/>
      <c r="K43" s="106"/>
      <c r="L43" s="106"/>
      <c r="M43" s="103"/>
      <c r="N43" s="107"/>
      <c r="O43" s="124">
        <f>SUM(Tabla8[[#This Row],[Gener]:[Desembre]])</f>
        <v>0</v>
      </c>
    </row>
    <row r="44" spans="1:15" s="4" customFormat="1" ht="15.75" thickBot="1" x14ac:dyDescent="0.3">
      <c r="A44" s="98"/>
      <c r="B44" s="20" t="s">
        <v>72</v>
      </c>
      <c r="C44" s="14">
        <f t="shared" ref="C44:N44" si="0">SUBTOTAL(109,C4:C43)</f>
        <v>619620</v>
      </c>
      <c r="D44" s="15">
        <f t="shared" si="0"/>
        <v>572500</v>
      </c>
      <c r="E44" s="15">
        <f t="shared" si="0"/>
        <v>627560</v>
      </c>
      <c r="F44" s="15">
        <f t="shared" si="0"/>
        <v>0</v>
      </c>
      <c r="G44" s="15">
        <f t="shared" si="0"/>
        <v>0</v>
      </c>
      <c r="H44" s="15">
        <f t="shared" si="0"/>
        <v>0</v>
      </c>
      <c r="I44" s="15">
        <f t="shared" si="0"/>
        <v>0</v>
      </c>
      <c r="J44" s="15">
        <f>SUBTOTAL(109,J4:J43)</f>
        <v>0</v>
      </c>
      <c r="K44" s="15">
        <f>SUBTOTAL(109,K4:K43)</f>
        <v>0</v>
      </c>
      <c r="L44" s="15">
        <f t="shared" si="0"/>
        <v>0</v>
      </c>
      <c r="M44" s="15">
        <f>SUBTOTAL(109,M4:M43)</f>
        <v>0</v>
      </c>
      <c r="N44" s="15">
        <f t="shared" si="0"/>
        <v>0</v>
      </c>
      <c r="O44" s="25">
        <f>SUM(Tabla8[[#This Row],[Gener]:[Desembre]])</f>
        <v>1819680</v>
      </c>
    </row>
    <row r="45" spans="1:15" ht="15.75" thickBot="1" x14ac:dyDescent="0.3">
      <c r="A45" s="98"/>
      <c r="B45" s="26" t="s">
        <v>67</v>
      </c>
      <c r="C45" s="27">
        <v>615080</v>
      </c>
      <c r="D45" s="28">
        <v>545720</v>
      </c>
      <c r="E45" s="28">
        <v>640960</v>
      </c>
      <c r="F45" s="28">
        <v>592460</v>
      </c>
      <c r="G45" s="28">
        <v>691820</v>
      </c>
      <c r="H45" s="28">
        <v>701700.00000000012</v>
      </c>
      <c r="I45" s="28">
        <v>679940</v>
      </c>
      <c r="J45" s="28">
        <v>597460</v>
      </c>
      <c r="K45" s="28">
        <v>643780</v>
      </c>
      <c r="L45" s="28">
        <v>627800</v>
      </c>
      <c r="M45" s="28">
        <v>599000</v>
      </c>
      <c r="N45" s="29">
        <v>602039.99</v>
      </c>
      <c r="O45" s="30">
        <f>SUM(Tabla8[[#This Row],[Gener]:[Desembre]])</f>
        <v>7537759.9900000002</v>
      </c>
    </row>
    <row r="46" spans="1:15" ht="15.75" thickBot="1" x14ac:dyDescent="0.3">
      <c r="A46" s="98"/>
      <c r="B46" s="81" t="s">
        <v>58</v>
      </c>
      <c r="C46" s="120">
        <f t="shared" ref="C46:O46" si="1">(C44/C45)-1</f>
        <v>7.3811536710672865E-3</v>
      </c>
      <c r="D46" s="121">
        <f t="shared" si="1"/>
        <v>4.9072784578171991E-2</v>
      </c>
      <c r="E46" s="121">
        <f t="shared" si="1"/>
        <v>-2.0906140788816807E-2</v>
      </c>
      <c r="F46" s="121">
        <f t="shared" si="1"/>
        <v>-1</v>
      </c>
      <c r="G46" s="121">
        <f t="shared" si="1"/>
        <v>-1</v>
      </c>
      <c r="H46" s="121">
        <f t="shared" si="1"/>
        <v>-1</v>
      </c>
      <c r="I46" s="121">
        <f t="shared" si="1"/>
        <v>-1</v>
      </c>
      <c r="J46" s="121">
        <f t="shared" si="1"/>
        <v>-1</v>
      </c>
      <c r="K46" s="121">
        <f t="shared" si="1"/>
        <v>-1</v>
      </c>
      <c r="L46" s="121">
        <f t="shared" si="1"/>
        <v>-1</v>
      </c>
      <c r="M46" s="121">
        <f t="shared" si="1"/>
        <v>-1</v>
      </c>
      <c r="N46" s="121">
        <f t="shared" si="1"/>
        <v>-1</v>
      </c>
      <c r="O46" s="195">
        <f t="shared" si="1"/>
        <v>-0.75859141145193187</v>
      </c>
    </row>
    <row r="47" spans="1:15" x14ac:dyDescent="0.25">
      <c r="B47" s="16" t="s">
        <v>70</v>
      </c>
    </row>
    <row r="49" spans="15:16" x14ac:dyDescent="0.25">
      <c r="O49" s="2"/>
    </row>
    <row r="50" spans="15:16" x14ac:dyDescent="0.25">
      <c r="O50" s="2"/>
      <c r="P50" s="18"/>
    </row>
    <row r="51" spans="15:16" x14ac:dyDescent="0.25">
      <c r="P51" s="18"/>
    </row>
    <row r="52" spans="15:16" x14ac:dyDescent="0.25">
      <c r="P52" s="18"/>
    </row>
    <row r="53" spans="15:16" x14ac:dyDescent="0.25">
      <c r="P53" s="18"/>
    </row>
    <row r="54" spans="15:16" x14ac:dyDescent="0.25">
      <c r="P54" s="18"/>
    </row>
    <row r="55" spans="15:16" x14ac:dyDescent="0.25">
      <c r="P55" s="18"/>
    </row>
    <row r="56" spans="15:16" x14ac:dyDescent="0.25">
      <c r="O56" s="4"/>
    </row>
    <row r="57" spans="15:16" x14ac:dyDescent="0.25">
      <c r="O57" s="4"/>
    </row>
    <row r="58" spans="15:16" x14ac:dyDescent="0.25">
      <c r="O58" s="4"/>
    </row>
  </sheetData>
  <sheetProtection sheet="1" objects="1" scenarios="1"/>
  <sortState xmlns:xlrd2="http://schemas.microsoft.com/office/spreadsheetml/2017/richdata2" ref="B4:O45">
    <sortCondition ref="B4:B45"/>
  </sortState>
  <conditionalFormatting sqref="C46:O46">
    <cfRule type="cellIs" dxfId="2" priority="1" operator="lessThan">
      <formula>0</formula>
    </cfRule>
  </conditionalFormatting>
  <pageMargins left="0.23622047244094491" right="0.23622047244094491" top="0.51" bottom="0.18" header="0.19685039370078741" footer="0.19"/>
  <pageSetup paperSize="9" scale="77" orientation="landscape" copies="5" r:id="rId1"/>
  <headerFooter>
    <oddHeader>&amp;L&amp;"Calibri,Normal"&amp;G&amp;C&amp;"Calibri,Normal"&amp;F&amp;R&amp;"Calibri,Normal"&amp;G</oddHeader>
    <oddFooter>&amp;L&amp;"Calibri,Normal"&amp;D&amp;C&amp;"Calibri,Normal"&amp;A&amp;R&amp;"Calibri,Normal"&amp;P de&amp;N</oddFooter>
  </headerFooter>
  <drawing r:id="rId2"/>
  <legacyDrawingHF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55"/>
  <sheetViews>
    <sheetView showZeros="0" zoomScale="90" zoomScaleNormal="90" workbookViewId="0">
      <selection activeCell="Q72" sqref="Q72"/>
    </sheetView>
  </sheetViews>
  <sheetFormatPr baseColWidth="10" defaultColWidth="11.42578125" defaultRowHeight="15" x14ac:dyDescent="0.25"/>
  <cols>
    <col min="1" max="1" width="5.7109375" style="3" customWidth="1"/>
    <col min="2" max="2" width="27.140625" style="3" customWidth="1"/>
    <col min="3" max="14" width="11.7109375" style="2" customWidth="1"/>
    <col min="15" max="15" width="11.42578125" style="86"/>
    <col min="16" max="16" width="11.42578125" style="3" customWidth="1"/>
    <col min="17" max="16384" width="11.42578125" style="3"/>
  </cols>
  <sheetData>
    <row r="1" spans="1:15" ht="15.75" x14ac:dyDescent="0.25">
      <c r="B1" s="1" t="s">
        <v>76</v>
      </c>
    </row>
    <row r="2" spans="1:15" ht="15.75" thickBot="1" x14ac:dyDescent="0.3">
      <c r="C2" s="4" t="s">
        <v>55</v>
      </c>
    </row>
    <row r="3" spans="1:15" ht="15.75" thickBot="1" x14ac:dyDescent="0.3">
      <c r="A3" s="131" t="s">
        <v>59</v>
      </c>
      <c r="B3" s="128" t="s">
        <v>57</v>
      </c>
      <c r="C3" s="135" t="s">
        <v>26</v>
      </c>
      <c r="D3" s="136" t="s">
        <v>27</v>
      </c>
      <c r="E3" s="136" t="s">
        <v>28</v>
      </c>
      <c r="F3" s="136" t="s">
        <v>29</v>
      </c>
      <c r="G3" s="136" t="s">
        <v>30</v>
      </c>
      <c r="H3" s="136" t="s">
        <v>31</v>
      </c>
      <c r="I3" s="136" t="s">
        <v>32</v>
      </c>
      <c r="J3" s="136" t="s">
        <v>33</v>
      </c>
      <c r="K3" s="136" t="s">
        <v>34</v>
      </c>
      <c r="L3" s="136" t="s">
        <v>35</v>
      </c>
      <c r="M3" s="136" t="s">
        <v>36</v>
      </c>
      <c r="N3" s="137" t="s">
        <v>37</v>
      </c>
      <c r="O3" s="144" t="s">
        <v>38</v>
      </c>
    </row>
    <row r="4" spans="1:15" x14ac:dyDescent="0.25">
      <c r="A4" s="132">
        <v>1</v>
      </c>
      <c r="B4" s="129" t="s">
        <v>39</v>
      </c>
      <c r="C4" s="138">
        <v>220000</v>
      </c>
      <c r="D4" s="139">
        <v>197520</v>
      </c>
      <c r="E4" s="139">
        <v>226920</v>
      </c>
      <c r="F4" s="139"/>
      <c r="G4" s="139"/>
      <c r="H4" s="139"/>
      <c r="I4" s="255"/>
      <c r="J4" s="139"/>
      <c r="K4" s="139"/>
      <c r="L4" s="99"/>
      <c r="M4" s="99"/>
      <c r="N4" s="99"/>
      <c r="O4" s="143">
        <f>SUM(Tabla12[[#This Row],[Gener]:[Desembre]])</f>
        <v>644440</v>
      </c>
    </row>
    <row r="5" spans="1:15" x14ac:dyDescent="0.25">
      <c r="A5" s="133">
        <v>2</v>
      </c>
      <c r="B5" s="129" t="s">
        <v>0</v>
      </c>
      <c r="C5" s="140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143">
        <f>SUM(Tabla12[[#This Row],[Gener]:[Desembre]])</f>
        <v>0</v>
      </c>
    </row>
    <row r="6" spans="1:15" x14ac:dyDescent="0.25">
      <c r="A6" s="133">
        <v>3</v>
      </c>
      <c r="B6" s="129" t="s">
        <v>1</v>
      </c>
      <c r="C6" s="140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43">
        <f>SUM(Tabla12[[#This Row],[Gener]:[Desembre]])</f>
        <v>0</v>
      </c>
    </row>
    <row r="7" spans="1:15" x14ac:dyDescent="0.25">
      <c r="A7" s="133">
        <v>4</v>
      </c>
      <c r="B7" s="129" t="s">
        <v>2</v>
      </c>
      <c r="C7" s="140">
        <v>8589</v>
      </c>
      <c r="D7" s="99">
        <v>8613</v>
      </c>
      <c r="E7" s="99">
        <v>10343</v>
      </c>
      <c r="F7" s="99"/>
      <c r="G7" s="99"/>
      <c r="H7" s="99"/>
      <c r="I7" s="99"/>
      <c r="J7" s="99"/>
      <c r="K7" s="99"/>
      <c r="L7" s="99"/>
      <c r="M7" s="99"/>
      <c r="N7" s="99"/>
      <c r="O7" s="143">
        <f>SUM(Tabla12[[#This Row],[Gener]:[Desembre]])</f>
        <v>27545</v>
      </c>
    </row>
    <row r="8" spans="1:15" x14ac:dyDescent="0.25">
      <c r="A8" s="133">
        <v>5</v>
      </c>
      <c r="B8" s="129" t="s">
        <v>3</v>
      </c>
      <c r="C8" s="140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143">
        <f>SUM(Tabla12[[#This Row],[Gener]:[Desembre]])</f>
        <v>0</v>
      </c>
    </row>
    <row r="9" spans="1:15" x14ac:dyDescent="0.25">
      <c r="A9" s="133">
        <v>6</v>
      </c>
      <c r="B9" s="129" t="s">
        <v>4</v>
      </c>
      <c r="C9" s="140">
        <v>80660</v>
      </c>
      <c r="D9" s="99">
        <v>72860</v>
      </c>
      <c r="E9" s="99">
        <v>69220</v>
      </c>
      <c r="F9" s="99"/>
      <c r="G9" s="99"/>
      <c r="H9" s="99"/>
      <c r="I9" s="99"/>
      <c r="J9" s="99"/>
      <c r="K9" s="99"/>
      <c r="L9" s="99"/>
      <c r="M9" s="99"/>
      <c r="N9" s="99"/>
      <c r="O9" s="143">
        <f>SUM(Tabla12[[#This Row],[Gener]:[Desembre]])</f>
        <v>222740</v>
      </c>
    </row>
    <row r="10" spans="1:15" x14ac:dyDescent="0.25">
      <c r="A10" s="133">
        <v>8</v>
      </c>
      <c r="B10" s="129" t="s">
        <v>7</v>
      </c>
      <c r="C10" s="140">
        <v>10770</v>
      </c>
      <c r="D10" s="99">
        <v>8479</v>
      </c>
      <c r="E10" s="99">
        <v>11076</v>
      </c>
      <c r="F10" s="99"/>
      <c r="G10" s="99"/>
      <c r="H10" s="99"/>
      <c r="I10" s="99"/>
      <c r="J10" s="99"/>
      <c r="K10" s="99"/>
      <c r="L10" s="99"/>
      <c r="M10" s="99"/>
      <c r="N10" s="99"/>
      <c r="O10" s="143">
        <f>SUM(Tabla12[[#This Row],[Gener]:[Desembre]])</f>
        <v>30325</v>
      </c>
    </row>
    <row r="11" spans="1:15" x14ac:dyDescent="0.25">
      <c r="A11" s="133">
        <v>9</v>
      </c>
      <c r="B11" s="129" t="s">
        <v>40</v>
      </c>
      <c r="C11" s="140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143">
        <f>SUM(Tabla12[[#This Row],[Gener]:[Desembre]])</f>
        <v>0</v>
      </c>
    </row>
    <row r="12" spans="1:15" x14ac:dyDescent="0.25">
      <c r="A12" s="133">
        <v>10</v>
      </c>
      <c r="B12" s="129" t="s">
        <v>41</v>
      </c>
      <c r="C12" s="140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143">
        <f>SUM(Tabla12[[#This Row],[Gener]:[Desembre]])</f>
        <v>0</v>
      </c>
    </row>
    <row r="13" spans="1:15" x14ac:dyDescent="0.25">
      <c r="A13" s="133">
        <v>11</v>
      </c>
      <c r="B13" s="129" t="s">
        <v>9</v>
      </c>
      <c r="C13" s="140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143">
        <f>SUM(Tabla12[[#This Row],[Gener]:[Desembre]])</f>
        <v>0</v>
      </c>
    </row>
    <row r="14" spans="1:15" x14ac:dyDescent="0.25">
      <c r="A14" s="133">
        <v>12</v>
      </c>
      <c r="B14" s="129" t="s">
        <v>10</v>
      </c>
      <c r="C14" s="140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143">
        <f>SUM(Tabla12[[#This Row],[Gener]:[Desembre]])</f>
        <v>0</v>
      </c>
    </row>
    <row r="15" spans="1:15" x14ac:dyDescent="0.25">
      <c r="A15" s="133">
        <v>13</v>
      </c>
      <c r="B15" s="129" t="s">
        <v>42</v>
      </c>
      <c r="C15" s="140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143">
        <f>SUM(Tabla12[[#This Row],[Gener]:[Desembre]])</f>
        <v>0</v>
      </c>
    </row>
    <row r="16" spans="1:15" x14ac:dyDescent="0.25">
      <c r="A16" s="133">
        <v>14</v>
      </c>
      <c r="B16" s="129" t="s">
        <v>11</v>
      </c>
      <c r="C16" s="140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143">
        <f>SUM(Tabla12[[#This Row],[Gener]:[Desembre]])</f>
        <v>0</v>
      </c>
    </row>
    <row r="17" spans="1:15" x14ac:dyDescent="0.25">
      <c r="A17" s="133">
        <v>15</v>
      </c>
      <c r="B17" s="129" t="s">
        <v>12</v>
      </c>
      <c r="C17" s="140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143">
        <f>SUM(Tabla12[[#This Row],[Gener]:[Desembre]])</f>
        <v>0</v>
      </c>
    </row>
    <row r="18" spans="1:15" x14ac:dyDescent="0.25">
      <c r="A18" s="133">
        <v>16</v>
      </c>
      <c r="B18" s="129" t="s">
        <v>13</v>
      </c>
      <c r="C18" s="140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143">
        <f>SUM(Tabla12[[#This Row],[Gener]:[Desembre]])</f>
        <v>0</v>
      </c>
    </row>
    <row r="19" spans="1:15" x14ac:dyDescent="0.25">
      <c r="A19" s="133">
        <v>17</v>
      </c>
      <c r="B19" s="129" t="s">
        <v>14</v>
      </c>
      <c r="C19" s="140">
        <v>35040</v>
      </c>
      <c r="D19" s="99">
        <v>37960</v>
      </c>
      <c r="E19" s="99">
        <v>35040</v>
      </c>
      <c r="F19" s="99"/>
      <c r="G19" s="99"/>
      <c r="H19" s="99"/>
      <c r="I19" s="99"/>
      <c r="J19" s="99"/>
      <c r="K19" s="99"/>
      <c r="L19" s="99"/>
      <c r="M19" s="99"/>
      <c r="N19" s="99"/>
      <c r="O19" s="143">
        <f>SUM(Tabla12[[#This Row],[Gener]:[Desembre]])</f>
        <v>108040</v>
      </c>
    </row>
    <row r="20" spans="1:15" x14ac:dyDescent="0.25">
      <c r="A20" s="133">
        <v>18</v>
      </c>
      <c r="B20" s="129" t="s">
        <v>15</v>
      </c>
      <c r="C20" s="140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143">
        <f>SUM(Tabla12[[#This Row],[Gener]:[Desembre]])</f>
        <v>0</v>
      </c>
    </row>
    <row r="21" spans="1:15" x14ac:dyDescent="0.25">
      <c r="A21" s="133">
        <v>19</v>
      </c>
      <c r="B21" s="129" t="s">
        <v>16</v>
      </c>
      <c r="C21" s="140">
        <v>81560</v>
      </c>
      <c r="D21" s="99">
        <v>67100</v>
      </c>
      <c r="E21" s="99">
        <v>76380</v>
      </c>
      <c r="F21" s="99"/>
      <c r="G21" s="99"/>
      <c r="H21" s="99"/>
      <c r="I21" s="99"/>
      <c r="J21" s="99"/>
      <c r="K21" s="99"/>
      <c r="L21" s="99"/>
      <c r="M21" s="99"/>
      <c r="N21" s="99"/>
      <c r="O21" s="143">
        <f>SUM(Tabla12[[#This Row],[Gener]:[Desembre]])</f>
        <v>225040</v>
      </c>
    </row>
    <row r="22" spans="1:15" x14ac:dyDescent="0.25">
      <c r="A22" s="133">
        <v>20</v>
      </c>
      <c r="B22" s="129" t="s">
        <v>17</v>
      </c>
      <c r="C22" s="140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143">
        <f>SUM(Tabla12[[#This Row],[Gener]:[Desembre]])</f>
        <v>0</v>
      </c>
    </row>
    <row r="23" spans="1:15" x14ac:dyDescent="0.25">
      <c r="A23" s="133">
        <v>21</v>
      </c>
      <c r="B23" s="129" t="s">
        <v>18</v>
      </c>
      <c r="C23" s="140">
        <v>10173.692307692307</v>
      </c>
      <c r="D23" s="99">
        <v>8995.6923076923085</v>
      </c>
      <c r="E23" s="99">
        <v>12751.923076923078</v>
      </c>
      <c r="F23" s="99"/>
      <c r="G23" s="99"/>
      <c r="H23" s="99"/>
      <c r="I23" s="99"/>
      <c r="J23" s="99"/>
      <c r="K23" s="99"/>
      <c r="L23" s="99"/>
      <c r="M23" s="99"/>
      <c r="N23" s="99"/>
      <c r="O23" s="143">
        <f>SUM(Tabla12[[#This Row],[Gener]:[Desembre]])</f>
        <v>31921.307692307695</v>
      </c>
    </row>
    <row r="24" spans="1:15" x14ac:dyDescent="0.25">
      <c r="A24" s="133">
        <v>22</v>
      </c>
      <c r="B24" s="129" t="s">
        <v>19</v>
      </c>
      <c r="C24" s="140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143">
        <f>SUM(Tabla12[[#This Row],[Gener]:[Desembre]])</f>
        <v>0</v>
      </c>
    </row>
    <row r="25" spans="1:15" x14ac:dyDescent="0.25">
      <c r="A25" s="133">
        <v>23</v>
      </c>
      <c r="B25" s="129" t="s">
        <v>43</v>
      </c>
      <c r="C25" s="140">
        <v>263120</v>
      </c>
      <c r="D25" s="99">
        <v>232200</v>
      </c>
      <c r="E25" s="99">
        <v>253500</v>
      </c>
      <c r="F25" s="99"/>
      <c r="G25" s="99"/>
      <c r="H25" s="99"/>
      <c r="I25" s="99"/>
      <c r="J25" s="99"/>
      <c r="K25" s="99"/>
      <c r="L25" s="99"/>
      <c r="M25" s="99"/>
      <c r="N25" s="99"/>
      <c r="O25" s="143">
        <f>SUM(Tabla12[[#This Row],[Gener]:[Desembre]])</f>
        <v>748820</v>
      </c>
    </row>
    <row r="26" spans="1:15" x14ac:dyDescent="0.25">
      <c r="A26" s="133">
        <v>24</v>
      </c>
      <c r="B26" s="129" t="s">
        <v>44</v>
      </c>
      <c r="C26" s="140">
        <v>64290</v>
      </c>
      <c r="D26" s="99">
        <v>56260</v>
      </c>
      <c r="E26" s="99">
        <v>56420</v>
      </c>
      <c r="F26" s="99"/>
      <c r="G26" s="99"/>
      <c r="H26" s="99"/>
      <c r="I26" s="99"/>
      <c r="J26" s="99"/>
      <c r="K26" s="99"/>
      <c r="L26" s="99"/>
      <c r="M26" s="99"/>
      <c r="N26" s="99"/>
      <c r="O26" s="143">
        <f>SUM(Tabla12[[#This Row],[Gener]:[Desembre]])</f>
        <v>176970</v>
      </c>
    </row>
    <row r="27" spans="1:15" x14ac:dyDescent="0.25">
      <c r="A27" s="133">
        <v>25</v>
      </c>
      <c r="B27" s="129" t="s">
        <v>20</v>
      </c>
      <c r="C27" s="140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143">
        <f>SUM(Tabla12[[#This Row],[Gener]:[Desembre]])</f>
        <v>0</v>
      </c>
    </row>
    <row r="28" spans="1:15" x14ac:dyDescent="0.25">
      <c r="A28" s="133">
        <v>26</v>
      </c>
      <c r="B28" s="129" t="s">
        <v>45</v>
      </c>
      <c r="C28" s="140">
        <v>9740</v>
      </c>
      <c r="D28" s="99">
        <v>9540</v>
      </c>
      <c r="E28" s="99">
        <v>11060</v>
      </c>
      <c r="F28" s="99"/>
      <c r="G28" s="99"/>
      <c r="H28" s="99"/>
      <c r="I28" s="99"/>
      <c r="J28" s="99"/>
      <c r="K28" s="99"/>
      <c r="L28" s="99"/>
      <c r="M28" s="99"/>
      <c r="N28" s="99"/>
      <c r="O28" s="143">
        <f>SUM(Tabla12[[#This Row],[Gener]:[Desembre]])</f>
        <v>30340</v>
      </c>
    </row>
    <row r="29" spans="1:15" x14ac:dyDescent="0.25">
      <c r="A29" s="133">
        <v>27</v>
      </c>
      <c r="B29" s="129" t="s">
        <v>46</v>
      </c>
      <c r="C29" s="140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143">
        <f>SUM(Tabla12[[#This Row],[Gener]:[Desembre]])</f>
        <v>0</v>
      </c>
    </row>
    <row r="30" spans="1:15" x14ac:dyDescent="0.25">
      <c r="A30" s="133">
        <v>28</v>
      </c>
      <c r="B30" s="129" t="s">
        <v>47</v>
      </c>
      <c r="C30" s="140">
        <v>225820</v>
      </c>
      <c r="D30" s="99">
        <v>219920</v>
      </c>
      <c r="E30" s="99">
        <v>238720</v>
      </c>
      <c r="F30" s="99"/>
      <c r="G30" s="99"/>
      <c r="H30" s="99"/>
      <c r="I30" s="99"/>
      <c r="J30" s="99"/>
      <c r="K30" s="99"/>
      <c r="L30" s="99"/>
      <c r="M30" s="99"/>
      <c r="N30" s="99"/>
      <c r="O30" s="143">
        <f>SUM(Tabla12[[#This Row],[Gener]:[Desembre]])</f>
        <v>684460</v>
      </c>
    </row>
    <row r="31" spans="1:15" x14ac:dyDescent="0.25">
      <c r="A31" s="133">
        <v>29</v>
      </c>
      <c r="B31" s="129" t="s">
        <v>48</v>
      </c>
      <c r="C31" s="140">
        <v>3847.3076923076924</v>
      </c>
      <c r="D31" s="99">
        <v>2892.3076923076928</v>
      </c>
      <c r="E31" s="99">
        <v>2769.0769230769229</v>
      </c>
      <c r="F31" s="99"/>
      <c r="G31" s="99"/>
      <c r="H31" s="99"/>
      <c r="I31" s="99"/>
      <c r="J31" s="99"/>
      <c r="K31" s="99"/>
      <c r="L31" s="99"/>
      <c r="M31" s="99"/>
      <c r="N31" s="99"/>
      <c r="O31" s="143">
        <f>SUM(Tabla12[[#This Row],[Gener]:[Desembre]])</f>
        <v>9508.6923076923085</v>
      </c>
    </row>
    <row r="32" spans="1:15" x14ac:dyDescent="0.25">
      <c r="A32" s="133">
        <v>30</v>
      </c>
      <c r="B32" s="129" t="s">
        <v>50</v>
      </c>
      <c r="C32" s="140">
        <v>28900</v>
      </c>
      <c r="D32" s="99">
        <v>35440</v>
      </c>
      <c r="E32" s="99">
        <v>27320</v>
      </c>
      <c r="F32" s="99"/>
      <c r="G32" s="99"/>
      <c r="H32" s="99"/>
      <c r="I32" s="99"/>
      <c r="J32" s="99"/>
      <c r="K32" s="99"/>
      <c r="L32" s="99"/>
      <c r="M32" s="99"/>
      <c r="N32" s="99"/>
      <c r="O32" s="143">
        <f>SUM(Tabla12[[#This Row],[Gener]:[Desembre]])</f>
        <v>91660</v>
      </c>
    </row>
    <row r="33" spans="1:17" x14ac:dyDescent="0.25">
      <c r="A33" s="133">
        <v>31</v>
      </c>
      <c r="B33" s="129" t="s">
        <v>51</v>
      </c>
      <c r="C33" s="140">
        <v>4960</v>
      </c>
      <c r="D33" s="99">
        <v>4300</v>
      </c>
      <c r="E33" s="99">
        <v>5220</v>
      </c>
      <c r="F33" s="99"/>
      <c r="G33" s="99"/>
      <c r="H33" s="99"/>
      <c r="I33" s="99"/>
      <c r="J33" s="99"/>
      <c r="K33" s="99"/>
      <c r="L33" s="99"/>
      <c r="M33" s="99"/>
      <c r="N33" s="99"/>
      <c r="O33" s="143">
        <f>SUM(Tabla12[[#This Row],[Gener]:[Desembre]])</f>
        <v>14480</v>
      </c>
    </row>
    <row r="34" spans="1:17" x14ac:dyDescent="0.25">
      <c r="A34" s="133">
        <v>32</v>
      </c>
      <c r="B34" s="129" t="s">
        <v>52</v>
      </c>
      <c r="C34" s="140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143">
        <f>SUM(Tabla12[[#This Row],[Gener]:[Desembre]])</f>
        <v>0</v>
      </c>
    </row>
    <row r="35" spans="1:17" x14ac:dyDescent="0.25">
      <c r="A35" s="133">
        <v>33</v>
      </c>
      <c r="B35" s="129" t="s">
        <v>21</v>
      </c>
      <c r="C35" s="140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143">
        <f>SUM(Tabla12[[#This Row],[Gener]:[Desembre]])</f>
        <v>0</v>
      </c>
    </row>
    <row r="36" spans="1:17" x14ac:dyDescent="0.25">
      <c r="A36" s="133">
        <v>34</v>
      </c>
      <c r="B36" s="129" t="s">
        <v>22</v>
      </c>
      <c r="C36" s="140">
        <v>80140</v>
      </c>
      <c r="D36" s="99">
        <v>71580</v>
      </c>
      <c r="E36" s="99">
        <v>82600</v>
      </c>
      <c r="F36" s="99"/>
      <c r="G36" s="99"/>
      <c r="H36" s="99"/>
      <c r="I36" s="99"/>
      <c r="J36" s="99"/>
      <c r="K36" s="99"/>
      <c r="L36" s="99"/>
      <c r="M36" s="99"/>
      <c r="N36" s="99"/>
      <c r="O36" s="143">
        <f>SUM(Tabla12[[#This Row],[Gener]:[Desembre]])</f>
        <v>234320</v>
      </c>
    </row>
    <row r="37" spans="1:17" x14ac:dyDescent="0.25">
      <c r="A37" s="133">
        <v>35</v>
      </c>
      <c r="B37" s="129" t="s">
        <v>23</v>
      </c>
      <c r="C37" s="140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143">
        <f>SUM(Tabla12[[#This Row],[Gener]:[Desembre]])</f>
        <v>0</v>
      </c>
    </row>
    <row r="38" spans="1:17" x14ac:dyDescent="0.25">
      <c r="A38" s="133">
        <v>36</v>
      </c>
      <c r="B38" s="129" t="s">
        <v>24</v>
      </c>
      <c r="C38" s="140">
        <v>24900</v>
      </c>
      <c r="D38" s="99">
        <v>19860</v>
      </c>
      <c r="E38" s="99">
        <v>22400</v>
      </c>
      <c r="F38" s="99"/>
      <c r="G38" s="99"/>
      <c r="H38" s="99"/>
      <c r="I38" s="99"/>
      <c r="J38" s="99"/>
      <c r="K38" s="99"/>
      <c r="L38" s="99"/>
      <c r="M38" s="99"/>
      <c r="N38" s="99"/>
      <c r="O38" s="143">
        <f>SUM(Tabla12[[#This Row],[Gener]:[Desembre]])</f>
        <v>67160</v>
      </c>
    </row>
    <row r="39" spans="1:17" x14ac:dyDescent="0.25">
      <c r="A39" s="133">
        <v>37</v>
      </c>
      <c r="B39" s="129" t="s">
        <v>25</v>
      </c>
      <c r="C39" s="140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143">
        <f>SUM(Tabla12[[#This Row],[Gener]:[Desembre]])</f>
        <v>0</v>
      </c>
    </row>
    <row r="40" spans="1:17" x14ac:dyDescent="0.25">
      <c r="A40" s="133">
        <v>38</v>
      </c>
      <c r="B40" s="129" t="s">
        <v>5</v>
      </c>
      <c r="C40" s="140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143">
        <f>SUM(Tabla12[[#This Row],[Gener]:[Desembre]])</f>
        <v>0</v>
      </c>
    </row>
    <row r="41" spans="1:17" x14ac:dyDescent="0.25">
      <c r="A41" s="133">
        <v>39</v>
      </c>
      <c r="B41" s="129" t="s">
        <v>6</v>
      </c>
      <c r="C41" s="140">
        <v>38500</v>
      </c>
      <c r="D41" s="99">
        <v>24120</v>
      </c>
      <c r="E41" s="99">
        <v>24900</v>
      </c>
      <c r="F41" s="99"/>
      <c r="G41" s="99"/>
      <c r="H41" s="99"/>
      <c r="I41" s="99"/>
      <c r="J41" s="99"/>
      <c r="K41" s="99"/>
      <c r="L41" s="99"/>
      <c r="M41" s="99"/>
      <c r="N41" s="99"/>
      <c r="O41" s="143">
        <f>SUM(Tabla12[[#This Row],[Gener]:[Desembre]])</f>
        <v>87520</v>
      </c>
    </row>
    <row r="42" spans="1:17" x14ac:dyDescent="0.25">
      <c r="A42" s="133">
        <v>40</v>
      </c>
      <c r="B42" s="129" t="s">
        <v>8</v>
      </c>
      <c r="C42" s="140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143">
        <f>SUM(Tabla12[[#This Row],[Gener]:[Desembre]])</f>
        <v>0</v>
      </c>
    </row>
    <row r="43" spans="1:17" ht="15.75" thickBot="1" x14ac:dyDescent="0.3">
      <c r="A43" s="134">
        <v>41</v>
      </c>
      <c r="B43" s="130" t="s">
        <v>49</v>
      </c>
      <c r="C43" s="141"/>
      <c r="D43" s="142"/>
      <c r="E43" s="142"/>
      <c r="F43" s="142"/>
      <c r="G43" s="142"/>
      <c r="H43" s="142"/>
      <c r="I43" s="142"/>
      <c r="J43" s="142"/>
      <c r="K43" s="142"/>
      <c r="L43" s="99"/>
      <c r="M43" s="142"/>
      <c r="N43" s="271"/>
      <c r="O43" s="275">
        <f>SUM(Tabla12[[#This Row],[Gener]:[Desembre]])</f>
        <v>0</v>
      </c>
    </row>
    <row r="44" spans="1:17" s="4" customFormat="1" ht="15.75" thickBot="1" x14ac:dyDescent="0.3">
      <c r="B44" s="70" t="s">
        <v>72</v>
      </c>
      <c r="C44" s="71">
        <f>SUBTOTAL(109,Tabla12[Gener])</f>
        <v>1191010</v>
      </c>
      <c r="D44" s="72">
        <f>SUBTOTAL(109,Tabla12[Febrer])</f>
        <v>1077640</v>
      </c>
      <c r="E44" s="72">
        <f>SUBTOTAL(109,Tabla12[Març])</f>
        <v>1166640</v>
      </c>
      <c r="F44" s="72">
        <f>SUBTOTAL(109,Tabla12[Abril])</f>
        <v>0</v>
      </c>
      <c r="G44" s="72">
        <f>SUBTOTAL(109,Tabla12[Maig])</f>
        <v>0</v>
      </c>
      <c r="H44" s="72">
        <f>SUBTOTAL(109,Tabla12[Juny])</f>
        <v>0</v>
      </c>
      <c r="I44" s="72">
        <f>SUBTOTAL(109,Tabla12[Juliol])</f>
        <v>0</v>
      </c>
      <c r="J44" s="72">
        <f>SUBTOTAL(109,Tabla12[Agost])</f>
        <v>0</v>
      </c>
      <c r="K44" s="72">
        <f>SUBTOTAL(109,Tabla12[Setembre])</f>
        <v>0</v>
      </c>
      <c r="L44" s="72">
        <f>SUBTOTAL(109,Tabla12[Octubre])</f>
        <v>0</v>
      </c>
      <c r="M44" s="72">
        <f>SUBTOTAL(109,Tabla12[Novembre])</f>
        <v>0</v>
      </c>
      <c r="N44" s="272">
        <f>SUBTOTAL(109,Tabla12[Desembre])</f>
        <v>0</v>
      </c>
      <c r="O44" s="276">
        <f>SUM(C44:N44)</f>
        <v>3435290</v>
      </c>
      <c r="P44" s="3"/>
      <c r="Q44" s="200"/>
    </row>
    <row r="45" spans="1:17" ht="15.75" thickBot="1" x14ac:dyDescent="0.3">
      <c r="B45" s="66" t="s">
        <v>67</v>
      </c>
      <c r="C45" s="67">
        <v>1177580</v>
      </c>
      <c r="D45" s="68">
        <v>1072600</v>
      </c>
      <c r="E45" s="68">
        <v>1227020</v>
      </c>
      <c r="F45" s="68">
        <v>1148640</v>
      </c>
      <c r="G45" s="68">
        <v>1283280</v>
      </c>
      <c r="H45" s="68">
        <v>1265250</v>
      </c>
      <c r="I45" s="68">
        <v>1291600</v>
      </c>
      <c r="J45" s="68">
        <v>1188620</v>
      </c>
      <c r="K45" s="68">
        <v>1185320</v>
      </c>
      <c r="L45" s="68">
        <v>1189380</v>
      </c>
      <c r="M45" s="68">
        <v>1139720</v>
      </c>
      <c r="N45" s="273">
        <v>1140420</v>
      </c>
      <c r="O45" s="69">
        <f>SUM(C45:N45)</f>
        <v>14309430</v>
      </c>
      <c r="P45" s="18"/>
    </row>
    <row r="46" spans="1:17" ht="15.75" thickBot="1" x14ac:dyDescent="0.3">
      <c r="B46" s="79" t="s">
        <v>58</v>
      </c>
      <c r="C46" s="80">
        <f t="shared" ref="C46:N46" si="0">(C44/C45)-1</f>
        <v>1.140474532515845E-2</v>
      </c>
      <c r="D46" s="80">
        <f t="shared" si="0"/>
        <v>4.6988625769159853E-3</v>
      </c>
      <c r="E46" s="80">
        <f t="shared" si="0"/>
        <v>-4.9208651855715435E-2</v>
      </c>
      <c r="F46" s="80">
        <f t="shared" si="0"/>
        <v>-1</v>
      </c>
      <c r="G46" s="80">
        <f t="shared" si="0"/>
        <v>-1</v>
      </c>
      <c r="H46" s="80">
        <f t="shared" si="0"/>
        <v>-1</v>
      </c>
      <c r="I46" s="80">
        <f t="shared" si="0"/>
        <v>-1</v>
      </c>
      <c r="J46" s="80">
        <f t="shared" si="0"/>
        <v>-1</v>
      </c>
      <c r="K46" s="80">
        <f>(K44/K45)-1</f>
        <v>-1</v>
      </c>
      <c r="L46" s="80">
        <f t="shared" si="0"/>
        <v>-1</v>
      </c>
      <c r="M46" s="80">
        <f t="shared" si="0"/>
        <v>-1</v>
      </c>
      <c r="N46" s="274">
        <f t="shared" si="0"/>
        <v>-1</v>
      </c>
      <c r="O46" s="277">
        <f>(O44/O45)-1</f>
        <v>-0.75992824312359053</v>
      </c>
    </row>
    <row r="47" spans="1:17" ht="15.75" thickBot="1" x14ac:dyDescent="0.3">
      <c r="B47" s="245" t="s">
        <v>79</v>
      </c>
      <c r="C47" s="215">
        <v>200</v>
      </c>
      <c r="D47" s="216">
        <v>140</v>
      </c>
      <c r="E47" s="216">
        <v>920</v>
      </c>
      <c r="F47" s="216"/>
      <c r="G47" s="216"/>
      <c r="H47" s="216"/>
      <c r="I47" s="216"/>
      <c r="J47" s="216"/>
      <c r="K47" s="216"/>
      <c r="L47" s="216"/>
      <c r="M47" s="216"/>
      <c r="N47" s="216"/>
      <c r="O47" s="246">
        <f>SUM(C47:N47)</f>
        <v>1260</v>
      </c>
    </row>
    <row r="48" spans="1:17" x14ac:dyDescent="0.25">
      <c r="B48" s="16" t="s">
        <v>70</v>
      </c>
    </row>
    <row r="55" spans="16:16" x14ac:dyDescent="0.25">
      <c r="P55" s="23"/>
    </row>
  </sheetData>
  <sheetProtection sheet="1" objects="1" scenarios="1"/>
  <pageMargins left="0.19685039370078741" right="0.23622047244094491" top="0.52" bottom="0.2" header="0.19685039370078741" footer="0.16"/>
  <pageSetup paperSize="9" scale="77" orientation="landscape" copies="5" r:id="rId1"/>
  <headerFooter>
    <oddHeader>&amp;L&amp;"Calibri,Normal"&amp;G&amp;C&amp;F&amp;R&amp;"Calibri,Normal"&amp;G</oddHeader>
    <oddFooter>&amp;L&amp;"Calibri,Normal"&amp;D&amp;C&amp;A&amp;R&amp;"Calibri,Normal"&amp;P de &amp;N</oddFooter>
  </headerFooter>
  <ignoredErrors>
    <ignoredError sqref="O46" formula="1"/>
  </ignoredErrors>
  <drawing r:id="rId2"/>
  <legacyDrawingHF r:id="rId3"/>
  <tableParts count="1"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51"/>
  <sheetViews>
    <sheetView topLeftCell="A33" zoomScale="90" zoomScaleNormal="90" workbookViewId="0">
      <selection activeCell="R73" sqref="R73"/>
    </sheetView>
  </sheetViews>
  <sheetFormatPr baseColWidth="10" defaultRowHeight="15" x14ac:dyDescent="0.25"/>
  <cols>
    <col min="1" max="1" width="5.28515625" customWidth="1"/>
    <col min="2" max="2" width="32.7109375" customWidth="1"/>
    <col min="3" max="14" width="11.7109375" style="56" customWidth="1"/>
    <col min="15" max="15" width="11.7109375" style="57" customWidth="1"/>
    <col min="16" max="1023" width="17" customWidth="1"/>
  </cols>
  <sheetData>
    <row r="1" spans="1:19" ht="15.75" x14ac:dyDescent="0.25">
      <c r="B1" s="54" t="s">
        <v>77</v>
      </c>
      <c r="C1"/>
      <c r="D1"/>
      <c r="E1"/>
      <c r="F1"/>
      <c r="G1"/>
      <c r="H1"/>
      <c r="I1"/>
      <c r="J1"/>
      <c r="K1"/>
      <c r="L1"/>
      <c r="M1"/>
      <c r="N1" s="269"/>
      <c r="O1" s="55"/>
    </row>
    <row r="2" spans="1:19" ht="15.75" thickBot="1" x14ac:dyDescent="0.3">
      <c r="C2"/>
      <c r="D2"/>
      <c r="E2"/>
      <c r="F2"/>
      <c r="G2"/>
      <c r="H2"/>
      <c r="I2"/>
      <c r="J2"/>
      <c r="K2"/>
      <c r="L2"/>
      <c r="M2"/>
      <c r="N2" s="269"/>
      <c r="O2" s="55"/>
    </row>
    <row r="3" spans="1:19" ht="15.75" thickBot="1" x14ac:dyDescent="0.3">
      <c r="A3" s="111" t="s">
        <v>59</v>
      </c>
      <c r="B3" s="112" t="s">
        <v>57</v>
      </c>
      <c r="C3" s="113" t="s">
        <v>26</v>
      </c>
      <c r="D3" s="109" t="s">
        <v>27</v>
      </c>
      <c r="E3" s="109" t="s">
        <v>28</v>
      </c>
      <c r="F3" s="109" t="s">
        <v>29</v>
      </c>
      <c r="G3" s="109" t="s">
        <v>30</v>
      </c>
      <c r="H3" s="109" t="s">
        <v>31</v>
      </c>
      <c r="I3" s="109" t="s">
        <v>32</v>
      </c>
      <c r="J3" s="109" t="s">
        <v>33</v>
      </c>
      <c r="K3" s="109" t="s">
        <v>34</v>
      </c>
      <c r="L3" s="109" t="s">
        <v>35</v>
      </c>
      <c r="M3" s="109" t="s">
        <v>36</v>
      </c>
      <c r="N3" s="110" t="s">
        <v>37</v>
      </c>
      <c r="O3" s="111" t="s">
        <v>38</v>
      </c>
    </row>
    <row r="4" spans="1:19" x14ac:dyDescent="0.25">
      <c r="A4" s="153">
        <v>1</v>
      </c>
      <c r="B4" s="156" t="s">
        <v>39</v>
      </c>
      <c r="C4" s="159">
        <v>29680</v>
      </c>
      <c r="D4" s="147">
        <v>22580</v>
      </c>
      <c r="E4" s="147">
        <v>24440</v>
      </c>
      <c r="F4" s="148"/>
      <c r="G4" s="148"/>
      <c r="H4" s="148"/>
      <c r="I4" s="148"/>
      <c r="J4" s="148"/>
      <c r="K4" s="148"/>
      <c r="L4" s="148"/>
      <c r="M4" s="148"/>
      <c r="O4" s="164">
        <f>SUM(Tabla911[[#This Row],[Gener]:[Desembre]])</f>
        <v>76700</v>
      </c>
      <c r="R4" s="230"/>
      <c r="S4" s="231"/>
    </row>
    <row r="5" spans="1:19" x14ac:dyDescent="0.25">
      <c r="A5" s="154">
        <v>2</v>
      </c>
      <c r="B5" s="157" t="s">
        <v>0</v>
      </c>
      <c r="C5" s="160"/>
      <c r="D5" s="149"/>
      <c r="E5" s="149"/>
      <c r="F5" s="150"/>
      <c r="G5" s="150"/>
      <c r="H5" s="150"/>
      <c r="I5" s="150"/>
      <c r="J5" s="150"/>
      <c r="K5" s="150"/>
      <c r="L5" s="150"/>
      <c r="M5" s="150"/>
      <c r="N5" s="161"/>
      <c r="O5" s="165"/>
      <c r="R5" s="230"/>
      <c r="S5" s="231"/>
    </row>
    <row r="6" spans="1:19" x14ac:dyDescent="0.25">
      <c r="A6" s="154">
        <v>3</v>
      </c>
      <c r="B6" s="157" t="s">
        <v>1</v>
      </c>
      <c r="C6" s="160"/>
      <c r="D6" s="149"/>
      <c r="E6" s="149"/>
      <c r="F6" s="150"/>
      <c r="G6" s="150"/>
      <c r="H6" s="150"/>
      <c r="I6" s="150"/>
      <c r="J6" s="150"/>
      <c r="K6" s="150"/>
      <c r="L6" s="150"/>
      <c r="M6" s="150"/>
      <c r="N6" s="161"/>
      <c r="O6" s="165"/>
      <c r="R6" s="230"/>
      <c r="S6" s="231"/>
    </row>
    <row r="7" spans="1:19" x14ac:dyDescent="0.25">
      <c r="A7" s="154">
        <v>4</v>
      </c>
      <c r="B7" s="157" t="s">
        <v>2</v>
      </c>
      <c r="C7" s="160"/>
      <c r="D7" s="149"/>
      <c r="E7" s="149"/>
      <c r="F7" s="150"/>
      <c r="G7" s="150"/>
      <c r="H7" s="150"/>
      <c r="I7" s="150"/>
      <c r="J7" s="150"/>
      <c r="K7" s="150"/>
      <c r="L7" s="150"/>
      <c r="M7" s="150"/>
      <c r="N7" s="161"/>
      <c r="O7" s="165"/>
    </row>
    <row r="8" spans="1:19" x14ac:dyDescent="0.25">
      <c r="A8" s="154">
        <v>5</v>
      </c>
      <c r="B8" s="157" t="s">
        <v>3</v>
      </c>
      <c r="C8" s="160">
        <v>4740</v>
      </c>
      <c r="D8" s="149">
        <v>3400</v>
      </c>
      <c r="E8" s="149">
        <v>3520</v>
      </c>
      <c r="F8" s="150"/>
      <c r="G8" s="150"/>
      <c r="H8" s="150"/>
      <c r="I8" s="150"/>
      <c r="J8" s="150"/>
      <c r="K8" s="150"/>
      <c r="L8" s="150"/>
      <c r="M8" s="150"/>
      <c r="O8" s="165">
        <f>SUM(Tabla911[[#This Row],[Gener]:[Desembre]])</f>
        <v>11660</v>
      </c>
    </row>
    <row r="9" spans="1:19" x14ac:dyDescent="0.25">
      <c r="A9" s="154">
        <v>6</v>
      </c>
      <c r="B9" s="157" t="s">
        <v>4</v>
      </c>
      <c r="C9" s="160">
        <v>10040</v>
      </c>
      <c r="D9" s="149">
        <v>6780</v>
      </c>
      <c r="E9" s="149">
        <v>8100</v>
      </c>
      <c r="F9" s="150"/>
      <c r="G9" s="150"/>
      <c r="H9" s="150"/>
      <c r="I9" s="150"/>
      <c r="J9" s="150"/>
      <c r="K9" s="150"/>
      <c r="L9" s="150"/>
      <c r="M9" s="150"/>
      <c r="O9" s="165">
        <f>SUM(Tabla911[[#This Row],[Gener]:[Desembre]])</f>
        <v>24920</v>
      </c>
    </row>
    <row r="10" spans="1:19" x14ac:dyDescent="0.25">
      <c r="A10" s="154">
        <v>8</v>
      </c>
      <c r="B10" s="157" t="s">
        <v>7</v>
      </c>
      <c r="C10" s="160"/>
      <c r="D10" s="149"/>
      <c r="E10" s="149"/>
      <c r="F10" s="150"/>
      <c r="G10" s="150"/>
      <c r="H10" s="150"/>
      <c r="I10" s="150"/>
      <c r="J10" s="150"/>
      <c r="K10" s="150"/>
      <c r="L10" s="150"/>
      <c r="M10" s="150"/>
      <c r="N10" s="161"/>
      <c r="O10" s="165"/>
    </row>
    <row r="11" spans="1:19" x14ac:dyDescent="0.25">
      <c r="A11" s="154">
        <v>9</v>
      </c>
      <c r="B11" s="157" t="s">
        <v>40</v>
      </c>
      <c r="C11" s="160"/>
      <c r="D11" s="149"/>
      <c r="E11" s="149"/>
      <c r="F11" s="150"/>
      <c r="G11" s="150"/>
      <c r="H11" s="150"/>
      <c r="I11" s="150"/>
      <c r="J11" s="150"/>
      <c r="K11" s="150"/>
      <c r="L11" s="150"/>
      <c r="M11" s="150"/>
      <c r="N11" s="161"/>
      <c r="O11" s="165"/>
    </row>
    <row r="12" spans="1:19" x14ac:dyDescent="0.25">
      <c r="A12" s="154">
        <v>10</v>
      </c>
      <c r="B12" s="157" t="s">
        <v>41</v>
      </c>
      <c r="C12" s="160"/>
      <c r="D12" s="149"/>
      <c r="E12" s="149"/>
      <c r="F12" s="150"/>
      <c r="G12" s="150"/>
      <c r="H12" s="150"/>
      <c r="I12" s="150"/>
      <c r="J12" s="150"/>
      <c r="K12" s="150"/>
      <c r="L12" s="150"/>
      <c r="M12" s="150"/>
      <c r="N12" s="161"/>
      <c r="O12" s="165"/>
    </row>
    <row r="13" spans="1:19" x14ac:dyDescent="0.25">
      <c r="A13" s="154">
        <v>11</v>
      </c>
      <c r="B13" s="157" t="s">
        <v>9</v>
      </c>
      <c r="C13" s="160"/>
      <c r="D13" s="149"/>
      <c r="E13" s="149"/>
      <c r="F13" s="150"/>
      <c r="G13" s="150"/>
      <c r="H13" s="150"/>
      <c r="I13" s="150"/>
      <c r="J13" s="150"/>
      <c r="K13" s="150"/>
      <c r="L13" s="150"/>
      <c r="M13" s="150"/>
      <c r="N13" s="161"/>
      <c r="O13" s="165"/>
    </row>
    <row r="14" spans="1:19" x14ac:dyDescent="0.25">
      <c r="A14" s="154">
        <v>12</v>
      </c>
      <c r="B14" s="157" t="s">
        <v>10</v>
      </c>
      <c r="C14" s="160"/>
      <c r="D14" s="149"/>
      <c r="E14" s="149"/>
      <c r="F14" s="150"/>
      <c r="G14" s="150"/>
      <c r="H14" s="150"/>
      <c r="I14" s="150"/>
      <c r="J14" s="150"/>
      <c r="K14" s="150"/>
      <c r="L14" s="150"/>
      <c r="M14" s="150"/>
      <c r="N14" s="161"/>
      <c r="O14" s="165"/>
    </row>
    <row r="15" spans="1:19" x14ac:dyDescent="0.25">
      <c r="A15" s="154">
        <v>13</v>
      </c>
      <c r="B15" s="157" t="s">
        <v>42</v>
      </c>
      <c r="C15" s="160"/>
      <c r="D15" s="149"/>
      <c r="E15" s="149"/>
      <c r="F15" s="150"/>
      <c r="G15" s="150"/>
      <c r="H15" s="150"/>
      <c r="I15" s="150"/>
      <c r="J15" s="150"/>
      <c r="K15" s="150"/>
      <c r="L15" s="150"/>
      <c r="M15" s="150"/>
      <c r="N15" s="161"/>
      <c r="O15" s="165"/>
    </row>
    <row r="16" spans="1:19" x14ac:dyDescent="0.25">
      <c r="A16" s="154">
        <v>14</v>
      </c>
      <c r="B16" s="157" t="s">
        <v>11</v>
      </c>
      <c r="C16" s="160"/>
      <c r="D16" s="149"/>
      <c r="E16" s="149"/>
      <c r="F16" s="150"/>
      <c r="G16" s="150"/>
      <c r="H16" s="150"/>
      <c r="I16" s="150"/>
      <c r="J16" s="150"/>
      <c r="K16" s="150"/>
      <c r="L16" s="150"/>
      <c r="M16" s="150"/>
      <c r="N16" s="161"/>
      <c r="O16" s="165"/>
    </row>
    <row r="17" spans="1:15" x14ac:dyDescent="0.25">
      <c r="A17" s="154">
        <v>15</v>
      </c>
      <c r="B17" s="157" t="s">
        <v>12</v>
      </c>
      <c r="C17" s="160"/>
      <c r="D17" s="149"/>
      <c r="E17" s="149"/>
      <c r="F17" s="150"/>
      <c r="G17" s="150"/>
      <c r="H17" s="150"/>
      <c r="I17" s="150"/>
      <c r="J17" s="150"/>
      <c r="K17" s="150"/>
      <c r="L17" s="150"/>
      <c r="M17" s="150"/>
      <c r="N17" s="161"/>
      <c r="O17" s="165"/>
    </row>
    <row r="18" spans="1:15" x14ac:dyDescent="0.25">
      <c r="A18" s="154">
        <v>16</v>
      </c>
      <c r="B18" s="157" t="s">
        <v>13</v>
      </c>
      <c r="C18" s="160"/>
      <c r="D18" s="149"/>
      <c r="E18" s="149"/>
      <c r="F18" s="150"/>
      <c r="G18" s="150"/>
      <c r="H18" s="150"/>
      <c r="I18" s="150"/>
      <c r="J18" s="150"/>
      <c r="K18" s="150"/>
      <c r="L18" s="150"/>
      <c r="M18" s="150"/>
      <c r="N18" s="161"/>
      <c r="O18" s="165"/>
    </row>
    <row r="19" spans="1:15" x14ac:dyDescent="0.25">
      <c r="A19" s="154">
        <v>17</v>
      </c>
      <c r="B19" s="157" t="s">
        <v>14</v>
      </c>
      <c r="C19" s="160"/>
      <c r="D19" s="149"/>
      <c r="E19" s="149"/>
      <c r="F19" s="150"/>
      <c r="G19" s="150"/>
      <c r="H19" s="150"/>
      <c r="I19" s="150"/>
      <c r="J19" s="150"/>
      <c r="K19" s="150"/>
      <c r="L19" s="150"/>
      <c r="M19" s="150"/>
      <c r="N19" s="161"/>
      <c r="O19" s="165"/>
    </row>
    <row r="20" spans="1:15" x14ac:dyDescent="0.25">
      <c r="A20" s="154">
        <v>18</v>
      </c>
      <c r="B20" s="157" t="s">
        <v>15</v>
      </c>
      <c r="C20" s="160"/>
      <c r="D20" s="149"/>
      <c r="E20" s="149"/>
      <c r="F20" s="150"/>
      <c r="G20" s="150"/>
      <c r="H20" s="150"/>
      <c r="I20" s="150"/>
      <c r="J20" s="150"/>
      <c r="K20" s="150"/>
      <c r="L20" s="150"/>
      <c r="M20" s="150"/>
      <c r="N20" s="161"/>
      <c r="O20" s="165"/>
    </row>
    <row r="21" spans="1:15" x14ac:dyDescent="0.25">
      <c r="A21" s="154">
        <v>19</v>
      </c>
      <c r="B21" s="157" t="s">
        <v>16</v>
      </c>
      <c r="C21" s="160"/>
      <c r="D21" s="149"/>
      <c r="E21" s="149"/>
      <c r="F21" s="150"/>
      <c r="G21" s="150"/>
      <c r="H21" s="150"/>
      <c r="I21" s="150"/>
      <c r="J21" s="150"/>
      <c r="K21" s="150"/>
      <c r="L21" s="150"/>
      <c r="M21" s="150"/>
      <c r="N21" s="161"/>
      <c r="O21" s="165"/>
    </row>
    <row r="22" spans="1:15" x14ac:dyDescent="0.25">
      <c r="A22" s="154">
        <v>20</v>
      </c>
      <c r="B22" s="157" t="s">
        <v>17</v>
      </c>
      <c r="C22" s="160"/>
      <c r="D22" s="149"/>
      <c r="E22" s="149"/>
      <c r="F22" s="150"/>
      <c r="G22" s="150"/>
      <c r="H22" s="150"/>
      <c r="I22" s="150"/>
      <c r="J22" s="150"/>
      <c r="K22" s="150"/>
      <c r="L22" s="150"/>
      <c r="M22" s="150"/>
      <c r="N22" s="161"/>
      <c r="O22" s="165"/>
    </row>
    <row r="23" spans="1:15" x14ac:dyDescent="0.25">
      <c r="A23" s="154">
        <v>21</v>
      </c>
      <c r="B23" s="157" t="s">
        <v>18</v>
      </c>
      <c r="C23" s="160"/>
      <c r="D23" s="149"/>
      <c r="E23" s="149"/>
      <c r="F23" s="150"/>
      <c r="G23" s="150"/>
      <c r="H23" s="150"/>
      <c r="I23" s="150"/>
      <c r="J23" s="150"/>
      <c r="K23" s="150"/>
      <c r="L23" s="150"/>
      <c r="M23" s="150"/>
      <c r="N23" s="161"/>
      <c r="O23" s="165"/>
    </row>
    <row r="24" spans="1:15" x14ac:dyDescent="0.25">
      <c r="A24" s="154">
        <v>22</v>
      </c>
      <c r="B24" s="157" t="s">
        <v>19</v>
      </c>
      <c r="C24" s="160"/>
      <c r="D24" s="149"/>
      <c r="E24" s="149"/>
      <c r="F24" s="150"/>
      <c r="G24" s="150"/>
      <c r="H24" s="150"/>
      <c r="I24" s="150"/>
      <c r="J24" s="150"/>
      <c r="K24" s="150"/>
      <c r="L24" s="150"/>
      <c r="M24" s="150"/>
      <c r="N24" s="161"/>
      <c r="O24" s="165"/>
    </row>
    <row r="25" spans="1:15" x14ac:dyDescent="0.25">
      <c r="A25" s="154">
        <v>23</v>
      </c>
      <c r="B25" s="157" t="s">
        <v>43</v>
      </c>
      <c r="C25" s="160"/>
      <c r="D25" s="149"/>
      <c r="E25" s="149"/>
      <c r="F25" s="150"/>
      <c r="G25" s="150"/>
      <c r="H25" s="150"/>
      <c r="I25" s="150"/>
      <c r="J25" s="150"/>
      <c r="K25" s="150"/>
      <c r="L25" s="150"/>
      <c r="M25" s="150"/>
      <c r="N25" s="161"/>
      <c r="O25" s="165"/>
    </row>
    <row r="26" spans="1:15" x14ac:dyDescent="0.25">
      <c r="A26" s="154">
        <v>24</v>
      </c>
      <c r="B26" s="157" t="s">
        <v>44</v>
      </c>
      <c r="C26" s="160"/>
      <c r="D26" s="149"/>
      <c r="E26" s="149"/>
      <c r="F26" s="150"/>
      <c r="G26" s="150"/>
      <c r="H26" s="150"/>
      <c r="I26" s="150"/>
      <c r="J26" s="150"/>
      <c r="K26" s="150"/>
      <c r="L26" s="150"/>
      <c r="M26" s="150"/>
      <c r="N26" s="161"/>
      <c r="O26" s="165"/>
    </row>
    <row r="27" spans="1:15" x14ac:dyDescent="0.25">
      <c r="A27" s="154">
        <v>25</v>
      </c>
      <c r="B27" s="157" t="s">
        <v>20</v>
      </c>
      <c r="C27" s="160"/>
      <c r="D27" s="149"/>
      <c r="E27" s="149"/>
      <c r="F27" s="150"/>
      <c r="G27" s="150"/>
      <c r="H27" s="150"/>
      <c r="I27" s="150"/>
      <c r="J27" s="150"/>
      <c r="K27" s="150"/>
      <c r="L27" s="150"/>
      <c r="M27" s="150"/>
      <c r="N27" s="161"/>
      <c r="O27" s="165"/>
    </row>
    <row r="28" spans="1:15" x14ac:dyDescent="0.25">
      <c r="A28" s="154">
        <v>26</v>
      </c>
      <c r="B28" s="157" t="s">
        <v>45</v>
      </c>
      <c r="C28" s="160"/>
      <c r="D28" s="149"/>
      <c r="E28" s="149"/>
      <c r="F28" s="150"/>
      <c r="G28" s="150"/>
      <c r="H28" s="150"/>
      <c r="I28" s="150"/>
      <c r="J28" s="150"/>
      <c r="K28" s="150"/>
      <c r="L28" s="150"/>
      <c r="M28" s="150"/>
      <c r="N28" s="161"/>
      <c r="O28" s="165"/>
    </row>
    <row r="29" spans="1:15" x14ac:dyDescent="0.25">
      <c r="A29" s="154">
        <v>27</v>
      </c>
      <c r="B29" s="157" t="s">
        <v>46</v>
      </c>
      <c r="C29" s="160"/>
      <c r="D29" s="149"/>
      <c r="E29" s="149"/>
      <c r="F29" s="150"/>
      <c r="G29" s="150"/>
      <c r="H29" s="150"/>
      <c r="I29" s="150"/>
      <c r="J29" s="150"/>
      <c r="K29" s="150"/>
      <c r="L29" s="150"/>
      <c r="M29" s="150"/>
      <c r="N29" s="161"/>
      <c r="O29" s="165"/>
    </row>
    <row r="30" spans="1:15" x14ac:dyDescent="0.25">
      <c r="A30" s="154">
        <v>28</v>
      </c>
      <c r="B30" s="157" t="s">
        <v>47</v>
      </c>
      <c r="C30" s="160">
        <v>8940</v>
      </c>
      <c r="D30" s="149">
        <v>12760</v>
      </c>
      <c r="E30" s="149">
        <v>7870</v>
      </c>
      <c r="F30" s="150"/>
      <c r="G30" s="150"/>
      <c r="H30" s="150"/>
      <c r="I30" s="150"/>
      <c r="J30" s="150"/>
      <c r="K30" s="150"/>
      <c r="L30" s="150"/>
      <c r="M30" s="150"/>
      <c r="O30" s="165">
        <f>SUM(Tabla911[[#This Row],[Gener]:[Desembre]])</f>
        <v>29570</v>
      </c>
    </row>
    <row r="31" spans="1:15" x14ac:dyDescent="0.25">
      <c r="A31" s="154">
        <v>29</v>
      </c>
      <c r="B31" s="157" t="s">
        <v>48</v>
      </c>
      <c r="C31" s="160"/>
      <c r="D31" s="149"/>
      <c r="E31" s="149"/>
      <c r="F31" s="150"/>
      <c r="G31" s="150"/>
      <c r="H31" s="150"/>
      <c r="I31" s="150"/>
      <c r="J31" s="150"/>
      <c r="K31" s="150"/>
      <c r="L31" s="150"/>
      <c r="M31" s="150"/>
      <c r="N31" s="161"/>
      <c r="O31" s="165"/>
    </row>
    <row r="32" spans="1:15" x14ac:dyDescent="0.25">
      <c r="A32" s="154">
        <v>30</v>
      </c>
      <c r="B32" s="157" t="s">
        <v>50</v>
      </c>
      <c r="C32" s="160">
        <v>7360</v>
      </c>
      <c r="D32" s="149">
        <v>9800</v>
      </c>
      <c r="E32" s="149">
        <v>13460</v>
      </c>
      <c r="F32" s="150"/>
      <c r="G32" s="150"/>
      <c r="H32" s="150"/>
      <c r="I32" s="150"/>
      <c r="J32" s="150"/>
      <c r="K32" s="150"/>
      <c r="L32" s="150"/>
      <c r="M32" s="150"/>
      <c r="O32" s="165">
        <f>SUM(Tabla911[[#This Row],[Gener]:[Desembre]])</f>
        <v>30620</v>
      </c>
    </row>
    <row r="33" spans="1:15" x14ac:dyDescent="0.25">
      <c r="A33" s="154">
        <v>31</v>
      </c>
      <c r="B33" s="157" t="s">
        <v>51</v>
      </c>
      <c r="C33" s="160"/>
      <c r="D33" s="149"/>
      <c r="E33" s="149"/>
      <c r="F33" s="150"/>
      <c r="G33" s="150"/>
      <c r="H33" s="150"/>
      <c r="I33" s="150"/>
      <c r="J33" s="150"/>
      <c r="K33" s="150"/>
      <c r="L33" s="150"/>
      <c r="M33" s="150"/>
      <c r="N33" s="161"/>
      <c r="O33" s="165"/>
    </row>
    <row r="34" spans="1:15" x14ac:dyDescent="0.25">
      <c r="A34" s="154">
        <v>32</v>
      </c>
      <c r="B34" s="157" t="s">
        <v>52</v>
      </c>
      <c r="C34" s="160"/>
      <c r="D34" s="149"/>
      <c r="E34" s="149"/>
      <c r="F34" s="150"/>
      <c r="G34" s="150"/>
      <c r="H34" s="150"/>
      <c r="I34" s="150"/>
      <c r="J34" s="150"/>
      <c r="K34" s="150"/>
      <c r="L34" s="150"/>
      <c r="M34" s="150"/>
      <c r="N34" s="161"/>
      <c r="O34" s="165"/>
    </row>
    <row r="35" spans="1:15" x14ac:dyDescent="0.25">
      <c r="A35" s="154">
        <v>33</v>
      </c>
      <c r="B35" s="157" t="s">
        <v>21</v>
      </c>
      <c r="C35" s="160"/>
      <c r="D35" s="149"/>
      <c r="E35" s="149"/>
      <c r="F35" s="150"/>
      <c r="G35" s="150"/>
      <c r="H35" s="150"/>
      <c r="I35" s="187"/>
      <c r="J35" s="187"/>
      <c r="K35" s="150"/>
      <c r="L35" s="150"/>
      <c r="M35" s="150"/>
      <c r="N35" s="161"/>
      <c r="O35" s="165"/>
    </row>
    <row r="36" spans="1:15" x14ac:dyDescent="0.25">
      <c r="A36" s="154">
        <v>34</v>
      </c>
      <c r="B36" s="157" t="s">
        <v>22</v>
      </c>
      <c r="C36" s="160"/>
      <c r="D36" s="149"/>
      <c r="E36" s="149"/>
      <c r="F36" s="150"/>
      <c r="G36" s="150"/>
      <c r="H36" s="150"/>
      <c r="I36" s="150"/>
      <c r="J36" s="150"/>
      <c r="K36" s="150"/>
      <c r="L36" s="150"/>
      <c r="M36" s="150"/>
      <c r="N36" s="161"/>
      <c r="O36" s="165"/>
    </row>
    <row r="37" spans="1:15" x14ac:dyDescent="0.25">
      <c r="A37" s="154">
        <v>35</v>
      </c>
      <c r="B37" s="157" t="s">
        <v>23</v>
      </c>
      <c r="C37" s="160"/>
      <c r="D37" s="149"/>
      <c r="E37" s="149"/>
      <c r="F37" s="150"/>
      <c r="G37" s="150"/>
      <c r="H37" s="150"/>
      <c r="I37" s="150"/>
      <c r="J37" s="150"/>
      <c r="K37" s="150"/>
      <c r="L37" s="150"/>
      <c r="M37" s="150"/>
      <c r="N37" s="161"/>
      <c r="O37" s="165"/>
    </row>
    <row r="38" spans="1:15" x14ac:dyDescent="0.25">
      <c r="A38" s="154">
        <v>36</v>
      </c>
      <c r="B38" s="157" t="s">
        <v>24</v>
      </c>
      <c r="C38" s="160"/>
      <c r="D38" s="149"/>
      <c r="E38" s="149"/>
      <c r="F38" s="150"/>
      <c r="G38" s="150"/>
      <c r="H38" s="150"/>
      <c r="I38" s="150"/>
      <c r="J38" s="150"/>
      <c r="K38" s="150"/>
      <c r="L38" s="150"/>
      <c r="M38" s="150"/>
      <c r="N38" s="161"/>
      <c r="O38" s="165"/>
    </row>
    <row r="39" spans="1:15" x14ac:dyDescent="0.25">
      <c r="A39" s="154">
        <v>37</v>
      </c>
      <c r="B39" s="157" t="s">
        <v>25</v>
      </c>
      <c r="C39" s="160">
        <v>2200</v>
      </c>
      <c r="D39" s="149">
        <v>3440</v>
      </c>
      <c r="E39" s="149">
        <v>2580</v>
      </c>
      <c r="F39" s="150"/>
      <c r="G39" s="150"/>
      <c r="H39" s="150"/>
      <c r="I39" s="150"/>
      <c r="J39" s="150"/>
      <c r="K39" s="150"/>
      <c r="L39" s="150"/>
      <c r="M39" s="150"/>
      <c r="O39" s="165">
        <f>SUM(Tabla911[[#This Row],[Gener]:[Desembre]])</f>
        <v>8220</v>
      </c>
    </row>
    <row r="40" spans="1:15" x14ac:dyDescent="0.25">
      <c r="A40" s="154">
        <v>38</v>
      </c>
      <c r="B40" s="157" t="s">
        <v>5</v>
      </c>
      <c r="C40" s="160"/>
      <c r="D40" s="149"/>
      <c r="E40" s="149"/>
      <c r="F40" s="150"/>
      <c r="G40" s="150"/>
      <c r="H40" s="150"/>
      <c r="I40" s="150"/>
      <c r="J40" s="150"/>
      <c r="K40" s="150"/>
      <c r="L40" s="150"/>
      <c r="M40" s="150"/>
      <c r="N40" s="161"/>
      <c r="O40" s="165"/>
    </row>
    <row r="41" spans="1:15" x14ac:dyDescent="0.25">
      <c r="A41" s="154">
        <v>39</v>
      </c>
      <c r="B41" s="157" t="s">
        <v>6</v>
      </c>
      <c r="C41" s="160"/>
      <c r="D41" s="149"/>
      <c r="E41" s="149"/>
      <c r="F41" s="150"/>
      <c r="G41" s="150"/>
      <c r="H41" s="150"/>
      <c r="I41" s="150"/>
      <c r="J41" s="150"/>
      <c r="K41" s="150"/>
      <c r="L41" s="150"/>
      <c r="M41" s="150"/>
      <c r="N41" s="161"/>
      <c r="O41" s="165"/>
    </row>
    <row r="42" spans="1:15" x14ac:dyDescent="0.25">
      <c r="A42" s="154">
        <v>40</v>
      </c>
      <c r="B42" s="157" t="s">
        <v>8</v>
      </c>
      <c r="C42" s="160"/>
      <c r="D42" s="149"/>
      <c r="E42" s="149"/>
      <c r="F42" s="150"/>
      <c r="G42" s="150"/>
      <c r="H42" s="150"/>
      <c r="I42" s="187"/>
      <c r="J42" s="187"/>
      <c r="K42" s="150"/>
      <c r="L42" s="150"/>
      <c r="M42" s="150"/>
      <c r="N42" s="161"/>
      <c r="O42" s="165"/>
    </row>
    <row r="43" spans="1:15" ht="15.75" thickBot="1" x14ac:dyDescent="0.3">
      <c r="A43" s="155">
        <v>41</v>
      </c>
      <c r="B43" s="158" t="s">
        <v>49</v>
      </c>
      <c r="C43" s="162"/>
      <c r="D43" s="151"/>
      <c r="E43" s="151"/>
      <c r="F43" s="152"/>
      <c r="G43" s="152"/>
      <c r="H43" s="152"/>
      <c r="I43" s="152"/>
      <c r="J43" s="152"/>
      <c r="K43" s="152"/>
      <c r="L43" s="152"/>
      <c r="M43" s="152"/>
      <c r="N43" s="163"/>
      <c r="O43" s="166"/>
    </row>
    <row r="44" spans="1:15" s="55" customFormat="1" ht="15.75" thickBot="1" x14ac:dyDescent="0.3">
      <c r="A44" s="237"/>
      <c r="B44" s="234" t="s">
        <v>72</v>
      </c>
      <c r="C44" s="145">
        <f t="shared" ref="C44:N44" si="0">SUBTOTAL(109,C4:C43)</f>
        <v>62960</v>
      </c>
      <c r="D44" s="146">
        <f t="shared" si="0"/>
        <v>58760</v>
      </c>
      <c r="E44" s="146">
        <f t="shared" si="0"/>
        <v>59970</v>
      </c>
      <c r="F44" s="146">
        <f t="shared" si="0"/>
        <v>0</v>
      </c>
      <c r="G44" s="146">
        <f t="shared" si="0"/>
        <v>0</v>
      </c>
      <c r="H44" s="146">
        <f t="shared" si="0"/>
        <v>0</v>
      </c>
      <c r="I44" s="146">
        <f t="shared" si="0"/>
        <v>0</v>
      </c>
      <c r="J44" s="146">
        <f t="shared" si="0"/>
        <v>0</v>
      </c>
      <c r="K44" s="146">
        <f t="shared" si="0"/>
        <v>0</v>
      </c>
      <c r="L44" s="146">
        <f t="shared" si="0"/>
        <v>0</v>
      </c>
      <c r="M44" s="146">
        <f t="shared" si="0"/>
        <v>0</v>
      </c>
      <c r="N44" s="146">
        <f t="shared" si="0"/>
        <v>0</v>
      </c>
      <c r="O44" s="108">
        <f>SUBTOTAL(109,O4:O43)</f>
        <v>181690</v>
      </c>
    </row>
    <row r="45" spans="1:15" ht="15.75" thickBot="1" x14ac:dyDescent="0.3">
      <c r="A45" s="238"/>
      <c r="B45" s="235" t="s">
        <v>67</v>
      </c>
      <c r="C45" s="27">
        <v>56020</v>
      </c>
      <c r="D45" s="28">
        <v>49030</v>
      </c>
      <c r="E45" s="28">
        <v>57430</v>
      </c>
      <c r="F45" s="28">
        <v>63640</v>
      </c>
      <c r="G45" s="28">
        <v>77220</v>
      </c>
      <c r="H45" s="28">
        <v>76180</v>
      </c>
      <c r="I45" s="28">
        <v>76360</v>
      </c>
      <c r="J45" s="28">
        <v>56000</v>
      </c>
      <c r="K45" s="28">
        <v>68980</v>
      </c>
      <c r="L45" s="28">
        <v>66760</v>
      </c>
      <c r="M45" s="28">
        <v>65400</v>
      </c>
      <c r="N45" s="29">
        <v>64120</v>
      </c>
      <c r="O45" s="30">
        <f>SUM(Tabla911[[#This Row],[Gener]:[Desembre]])</f>
        <v>777140</v>
      </c>
    </row>
    <row r="46" spans="1:15" ht="15.75" thickBot="1" x14ac:dyDescent="0.3">
      <c r="A46" s="239"/>
      <c r="B46" s="236" t="s">
        <v>58</v>
      </c>
      <c r="C46" s="120">
        <f t="shared" ref="C46:O46" si="1">(C44/C45)-1</f>
        <v>0.12388432702606211</v>
      </c>
      <c r="D46" s="121">
        <f t="shared" si="1"/>
        <v>0.19844992861513355</v>
      </c>
      <c r="E46" s="121">
        <f t="shared" si="1"/>
        <v>4.4227755528469359E-2</v>
      </c>
      <c r="F46" s="121">
        <f t="shared" si="1"/>
        <v>-1</v>
      </c>
      <c r="G46" s="121">
        <f t="shared" si="1"/>
        <v>-1</v>
      </c>
      <c r="H46" s="121">
        <f t="shared" si="1"/>
        <v>-1</v>
      </c>
      <c r="I46" s="121">
        <f t="shared" si="1"/>
        <v>-1</v>
      </c>
      <c r="J46" s="121">
        <f t="shared" si="1"/>
        <v>-1</v>
      </c>
      <c r="K46" s="121">
        <f t="shared" si="1"/>
        <v>-1</v>
      </c>
      <c r="L46" s="121">
        <f t="shared" si="1"/>
        <v>-1</v>
      </c>
      <c r="M46" s="121">
        <f t="shared" si="1"/>
        <v>-1</v>
      </c>
      <c r="N46" s="121">
        <f t="shared" si="1"/>
        <v>-1</v>
      </c>
      <c r="O46" s="195">
        <f t="shared" si="1"/>
        <v>-0.7662068610546362</v>
      </c>
    </row>
    <row r="47" spans="1:15" x14ac:dyDescent="0.25">
      <c r="B47" s="16" t="s">
        <v>70</v>
      </c>
    </row>
    <row r="51" spans="16:16" x14ac:dyDescent="0.25">
      <c r="P51" s="58"/>
    </row>
  </sheetData>
  <sheetProtection sheet="1" objects="1" scenarios="1"/>
  <conditionalFormatting sqref="C46:O46">
    <cfRule type="cellIs" dxfId="1" priority="1" operator="lessThan">
      <formula>0</formula>
    </cfRule>
  </conditionalFormatting>
  <pageMargins left="0.70866141732283472" right="0.70866141732283472" top="0.62" bottom="0.6" header="0.19685039370078741" footer="0.31496062992125984"/>
  <pageSetup paperSize="9" scale="75" orientation="landscape" r:id="rId1"/>
  <headerFooter>
    <oddHeader>&amp;L&amp;"Calibri,Normal"&amp;G&amp;C&amp;"Calibri,Normal"&amp;F&amp;R&amp;"Calibri,Normal"&amp;G</oddHeader>
    <oddFooter>&amp;L&amp;"Calibri,Normal"&amp;D&amp;C&amp;"Calibri,Normal"&amp;A&amp;R&amp;"Calibri,Normal"&amp;P de &amp;N</oddFooter>
  </headerFooter>
  <drawing r:id="rId2"/>
  <legacyDrawingHF r:id="rId3"/>
  <tableParts count="1"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50"/>
  <sheetViews>
    <sheetView showZeros="0" zoomScale="90" zoomScaleNormal="90" workbookViewId="0">
      <selection activeCell="T64" sqref="T64"/>
    </sheetView>
  </sheetViews>
  <sheetFormatPr baseColWidth="10" defaultColWidth="11.5703125" defaultRowHeight="15" x14ac:dyDescent="0.25"/>
  <cols>
    <col min="1" max="1" width="8.7109375" style="60" customWidth="1"/>
    <col min="2" max="2" width="25.85546875" style="60" bestFit="1" customWidth="1"/>
    <col min="3" max="14" width="11.7109375" style="63" customWidth="1"/>
    <col min="15" max="15" width="11.7109375" style="64" customWidth="1"/>
    <col min="16" max="1021" width="17" style="60" customWidth="1"/>
    <col min="1022" max="16384" width="11.5703125" style="60"/>
  </cols>
  <sheetData>
    <row r="1" spans="1:18" ht="15.75" x14ac:dyDescent="0.25">
      <c r="B1" s="59" t="s">
        <v>78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270"/>
      <c r="O1" s="61"/>
    </row>
    <row r="2" spans="1:18" ht="15.75" thickBot="1" x14ac:dyDescent="0.3"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270"/>
      <c r="O2" s="61"/>
    </row>
    <row r="3" spans="1:18" ht="15.75" thickBot="1" x14ac:dyDescent="0.3">
      <c r="A3" s="171" t="s">
        <v>59</v>
      </c>
      <c r="B3" s="114" t="s">
        <v>57</v>
      </c>
      <c r="C3" s="175" t="s">
        <v>26</v>
      </c>
      <c r="D3" s="167" t="s">
        <v>27</v>
      </c>
      <c r="E3" s="167" t="s">
        <v>28</v>
      </c>
      <c r="F3" s="167" t="s">
        <v>29</v>
      </c>
      <c r="G3" s="167" t="s">
        <v>30</v>
      </c>
      <c r="H3" s="167" t="s">
        <v>31</v>
      </c>
      <c r="I3" s="167" t="s">
        <v>32</v>
      </c>
      <c r="J3" s="167" t="s">
        <v>33</v>
      </c>
      <c r="K3" s="167" t="s">
        <v>34</v>
      </c>
      <c r="L3" s="254" t="s">
        <v>35</v>
      </c>
      <c r="M3" s="167" t="s">
        <v>36</v>
      </c>
      <c r="N3" s="256" t="s">
        <v>37</v>
      </c>
      <c r="O3" s="115" t="s">
        <v>38</v>
      </c>
    </row>
    <row r="4" spans="1:18" x14ac:dyDescent="0.25">
      <c r="A4" s="172">
        <v>1</v>
      </c>
      <c r="B4" s="179" t="s">
        <v>39</v>
      </c>
      <c r="C4" s="176">
        <v>6820</v>
      </c>
      <c r="D4" s="168">
        <v>8880</v>
      </c>
      <c r="E4" s="168">
        <v>7240</v>
      </c>
      <c r="F4" s="168"/>
      <c r="G4" s="168"/>
      <c r="H4" s="168"/>
      <c r="I4" s="168"/>
      <c r="J4" s="168"/>
      <c r="K4" s="168"/>
      <c r="L4" s="253"/>
      <c r="M4" s="168"/>
      <c r="N4" s="56"/>
      <c r="O4" s="260">
        <f>SUM(Tabla91112[[#This Row],[Gener]:[Desembre]])</f>
        <v>22940</v>
      </c>
      <c r="Q4" s="230"/>
      <c r="R4" s="231"/>
    </row>
    <row r="5" spans="1:18" x14ac:dyDescent="0.25">
      <c r="A5" s="173">
        <v>2</v>
      </c>
      <c r="B5" s="180" t="s">
        <v>0</v>
      </c>
      <c r="C5" s="177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257"/>
      <c r="O5" s="261">
        <f>SUM(Tabla91112[[#This Row],[Gener]:[Desembre]])</f>
        <v>0</v>
      </c>
      <c r="Q5" s="230"/>
      <c r="R5" s="231"/>
    </row>
    <row r="6" spans="1:18" x14ac:dyDescent="0.25">
      <c r="A6" s="173">
        <v>3</v>
      </c>
      <c r="B6" s="180" t="s">
        <v>1</v>
      </c>
      <c r="C6" s="177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257"/>
      <c r="O6" s="261">
        <f>SUM(Tabla91112[[#This Row],[Gener]:[Desembre]])</f>
        <v>0</v>
      </c>
      <c r="Q6" s="230"/>
      <c r="R6" s="231"/>
    </row>
    <row r="7" spans="1:18" x14ac:dyDescent="0.25">
      <c r="A7" s="173">
        <v>4</v>
      </c>
      <c r="B7" s="180" t="s">
        <v>2</v>
      </c>
      <c r="C7" s="177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257"/>
      <c r="O7" s="261">
        <f>SUM(Tabla91112[[#This Row],[Gener]:[Desembre]])</f>
        <v>0</v>
      </c>
      <c r="Q7" s="230"/>
      <c r="R7" s="231"/>
    </row>
    <row r="8" spans="1:18" x14ac:dyDescent="0.25">
      <c r="A8" s="173">
        <v>5</v>
      </c>
      <c r="B8" s="180" t="s">
        <v>3</v>
      </c>
      <c r="C8" s="177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257"/>
      <c r="O8" s="261">
        <f>SUM(Tabla91112[[#This Row],[Gener]:[Desembre]])</f>
        <v>0</v>
      </c>
      <c r="Q8" s="230"/>
      <c r="R8" s="231"/>
    </row>
    <row r="9" spans="1:18" x14ac:dyDescent="0.25">
      <c r="A9" s="173">
        <v>6</v>
      </c>
      <c r="B9" s="180" t="s">
        <v>4</v>
      </c>
      <c r="C9" s="177">
        <v>8720</v>
      </c>
      <c r="D9" s="169">
        <v>11740</v>
      </c>
      <c r="E9" s="169">
        <v>9920</v>
      </c>
      <c r="F9" s="169"/>
      <c r="G9" s="169"/>
      <c r="H9" s="169"/>
      <c r="I9" s="169"/>
      <c r="J9" s="169"/>
      <c r="K9" s="169"/>
      <c r="L9" s="169"/>
      <c r="M9" s="169"/>
      <c r="N9" s="257"/>
      <c r="O9" s="261">
        <f>SUM(Tabla91112[[#This Row],[Gener]:[Desembre]])</f>
        <v>30380</v>
      </c>
      <c r="Q9" s="233"/>
    </row>
    <row r="10" spans="1:18" x14ac:dyDescent="0.25">
      <c r="A10" s="173">
        <v>8</v>
      </c>
      <c r="B10" s="180" t="s">
        <v>7</v>
      </c>
      <c r="C10" s="177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257"/>
      <c r="O10" s="261">
        <f>SUM(Tabla91112[[#This Row],[Gener]:[Desembre]])</f>
        <v>0</v>
      </c>
    </row>
    <row r="11" spans="1:18" x14ac:dyDescent="0.25">
      <c r="A11" s="173">
        <v>9</v>
      </c>
      <c r="B11" s="180" t="s">
        <v>40</v>
      </c>
      <c r="C11" s="177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257"/>
      <c r="O11" s="261">
        <f>SUM(Tabla91112[[#This Row],[Gener]:[Desembre]])</f>
        <v>0</v>
      </c>
    </row>
    <row r="12" spans="1:18" x14ac:dyDescent="0.25">
      <c r="A12" s="173">
        <v>10</v>
      </c>
      <c r="B12" s="180" t="s">
        <v>41</v>
      </c>
      <c r="C12" s="177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257"/>
      <c r="O12" s="261">
        <f>SUM(Tabla91112[[#This Row],[Gener]:[Desembre]])</f>
        <v>0</v>
      </c>
    </row>
    <row r="13" spans="1:18" x14ac:dyDescent="0.25">
      <c r="A13" s="173">
        <v>11</v>
      </c>
      <c r="B13" s="180" t="s">
        <v>9</v>
      </c>
      <c r="C13" s="177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257"/>
      <c r="O13" s="261">
        <f>SUM(Tabla91112[[#This Row],[Gener]:[Desembre]])</f>
        <v>0</v>
      </c>
    </row>
    <row r="14" spans="1:18" x14ac:dyDescent="0.25">
      <c r="A14" s="173">
        <v>12</v>
      </c>
      <c r="B14" s="180" t="s">
        <v>10</v>
      </c>
      <c r="C14" s="177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257"/>
      <c r="O14" s="261">
        <f>SUM(Tabla91112[[#This Row],[Gener]:[Desembre]])</f>
        <v>0</v>
      </c>
    </row>
    <row r="15" spans="1:18" x14ac:dyDescent="0.25">
      <c r="A15" s="173">
        <v>13</v>
      </c>
      <c r="B15" s="180" t="s">
        <v>42</v>
      </c>
      <c r="C15" s="177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257"/>
      <c r="O15" s="261">
        <f>SUM(Tabla91112[[#This Row],[Gener]:[Desembre]])</f>
        <v>0</v>
      </c>
    </row>
    <row r="16" spans="1:18" x14ac:dyDescent="0.25">
      <c r="A16" s="173">
        <v>14</v>
      </c>
      <c r="B16" s="180" t="s">
        <v>11</v>
      </c>
      <c r="C16" s="177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257"/>
      <c r="O16" s="261">
        <f>SUM(Tabla91112[[#This Row],[Gener]:[Desembre]])</f>
        <v>0</v>
      </c>
    </row>
    <row r="17" spans="1:15" x14ac:dyDescent="0.25">
      <c r="A17" s="173">
        <v>15</v>
      </c>
      <c r="B17" s="180" t="s">
        <v>12</v>
      </c>
      <c r="C17" s="177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257"/>
      <c r="O17" s="261">
        <f>SUM(Tabla91112[[#This Row],[Gener]:[Desembre]])</f>
        <v>0</v>
      </c>
    </row>
    <row r="18" spans="1:15" x14ac:dyDescent="0.25">
      <c r="A18" s="173">
        <v>16</v>
      </c>
      <c r="B18" s="180" t="s">
        <v>13</v>
      </c>
      <c r="C18" s="177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257"/>
      <c r="O18" s="261">
        <f>SUM(Tabla91112[[#This Row],[Gener]:[Desembre]])</f>
        <v>0</v>
      </c>
    </row>
    <row r="19" spans="1:15" x14ac:dyDescent="0.25">
      <c r="A19" s="173">
        <v>17</v>
      </c>
      <c r="B19" s="180" t="s">
        <v>14</v>
      </c>
      <c r="C19" s="177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257"/>
      <c r="O19" s="261">
        <f>SUM(Tabla91112[[#This Row],[Gener]:[Desembre]])</f>
        <v>0</v>
      </c>
    </row>
    <row r="20" spans="1:15" x14ac:dyDescent="0.25">
      <c r="A20" s="173">
        <v>18</v>
      </c>
      <c r="B20" s="180" t="s">
        <v>15</v>
      </c>
      <c r="C20" s="177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257"/>
      <c r="O20" s="261">
        <f>SUM(Tabla91112[[#This Row],[Gener]:[Desembre]])</f>
        <v>0</v>
      </c>
    </row>
    <row r="21" spans="1:15" x14ac:dyDescent="0.25">
      <c r="A21" s="173">
        <v>19</v>
      </c>
      <c r="B21" s="180" t="s">
        <v>16</v>
      </c>
      <c r="C21" s="177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257"/>
      <c r="O21" s="261">
        <f>SUM(Tabla91112[[#This Row],[Gener]:[Desembre]])</f>
        <v>0</v>
      </c>
    </row>
    <row r="22" spans="1:15" x14ac:dyDescent="0.25">
      <c r="A22" s="173">
        <v>20</v>
      </c>
      <c r="B22" s="180" t="s">
        <v>17</v>
      </c>
      <c r="C22" s="177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257"/>
      <c r="O22" s="261">
        <f>SUM(Tabla91112[[#This Row],[Gener]:[Desembre]])</f>
        <v>0</v>
      </c>
    </row>
    <row r="23" spans="1:15" x14ac:dyDescent="0.25">
      <c r="A23" s="173">
        <v>21</v>
      </c>
      <c r="B23" s="180" t="s">
        <v>18</v>
      </c>
      <c r="C23" s="177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257"/>
      <c r="O23" s="261">
        <f>SUM(Tabla91112[[#This Row],[Gener]:[Desembre]])</f>
        <v>0</v>
      </c>
    </row>
    <row r="24" spans="1:15" x14ac:dyDescent="0.25">
      <c r="A24" s="173">
        <v>22</v>
      </c>
      <c r="B24" s="180" t="s">
        <v>19</v>
      </c>
      <c r="C24" s="177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257"/>
      <c r="O24" s="261">
        <f>SUM(Tabla91112[[#This Row],[Gener]:[Desembre]])</f>
        <v>0</v>
      </c>
    </row>
    <row r="25" spans="1:15" x14ac:dyDescent="0.25">
      <c r="A25" s="173">
        <v>23</v>
      </c>
      <c r="B25" s="180" t="s">
        <v>43</v>
      </c>
      <c r="C25" s="177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257"/>
      <c r="O25" s="261">
        <f>SUM(Tabla91112[[#This Row],[Gener]:[Desembre]])</f>
        <v>0</v>
      </c>
    </row>
    <row r="26" spans="1:15" x14ac:dyDescent="0.25">
      <c r="A26" s="173">
        <v>24</v>
      </c>
      <c r="B26" s="180" t="s">
        <v>44</v>
      </c>
      <c r="C26" s="177">
        <v>2880</v>
      </c>
      <c r="D26" s="169">
        <v>3060</v>
      </c>
      <c r="E26" s="169">
        <v>1640</v>
      </c>
      <c r="F26" s="169"/>
      <c r="G26" s="169"/>
      <c r="H26" s="169"/>
      <c r="I26" s="169"/>
      <c r="J26" s="169"/>
      <c r="K26" s="169"/>
      <c r="L26" s="169"/>
      <c r="M26" s="169"/>
      <c r="N26" s="56"/>
      <c r="O26" s="261">
        <f>SUM(Tabla91112[[#This Row],[Gener]:[Desembre]])</f>
        <v>7580</v>
      </c>
    </row>
    <row r="27" spans="1:15" x14ac:dyDescent="0.25">
      <c r="A27" s="173">
        <v>25</v>
      </c>
      <c r="B27" s="180" t="s">
        <v>20</v>
      </c>
      <c r="C27" s="177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257"/>
      <c r="O27" s="261">
        <f>SUM(Tabla91112[[#This Row],[Gener]:[Desembre]])</f>
        <v>0</v>
      </c>
    </row>
    <row r="28" spans="1:15" x14ac:dyDescent="0.25">
      <c r="A28" s="173">
        <v>26</v>
      </c>
      <c r="B28" s="180" t="s">
        <v>45</v>
      </c>
      <c r="C28" s="177"/>
      <c r="D28" s="169"/>
      <c r="E28" s="169"/>
      <c r="F28" s="169"/>
      <c r="G28" s="169"/>
      <c r="H28" s="169"/>
      <c r="I28" s="169"/>
      <c r="J28" s="188"/>
      <c r="K28" s="169"/>
      <c r="L28" s="169"/>
      <c r="M28" s="169"/>
      <c r="N28" s="257"/>
      <c r="O28" s="261">
        <f>SUM(Tabla91112[[#This Row],[Gener]:[Desembre]])</f>
        <v>0</v>
      </c>
    </row>
    <row r="29" spans="1:15" x14ac:dyDescent="0.25">
      <c r="A29" s="173">
        <v>27</v>
      </c>
      <c r="B29" s="180" t="s">
        <v>46</v>
      </c>
      <c r="C29" s="177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257"/>
      <c r="O29" s="261">
        <f>SUM(Tabla91112[[#This Row],[Gener]:[Desembre]])</f>
        <v>0</v>
      </c>
    </row>
    <row r="30" spans="1:15" x14ac:dyDescent="0.25">
      <c r="A30" s="173">
        <v>28</v>
      </c>
      <c r="B30" s="180" t="s">
        <v>47</v>
      </c>
      <c r="C30" s="177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257"/>
      <c r="O30" s="261">
        <f>SUM(Tabla91112[[#This Row],[Gener]:[Desembre]])</f>
        <v>0</v>
      </c>
    </row>
    <row r="31" spans="1:15" x14ac:dyDescent="0.25">
      <c r="A31" s="173">
        <v>29</v>
      </c>
      <c r="B31" s="180" t="s">
        <v>48</v>
      </c>
      <c r="C31" s="177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257"/>
      <c r="O31" s="261">
        <f>SUM(Tabla91112[[#This Row],[Gener]:[Desembre]])</f>
        <v>0</v>
      </c>
    </row>
    <row r="32" spans="1:15" x14ac:dyDescent="0.25">
      <c r="A32" s="173">
        <v>30</v>
      </c>
      <c r="B32" s="180" t="s">
        <v>50</v>
      </c>
      <c r="C32" s="177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257"/>
      <c r="O32" s="261">
        <f>SUM(Tabla91112[[#This Row],[Gener]:[Desembre]])</f>
        <v>0</v>
      </c>
    </row>
    <row r="33" spans="1:15" x14ac:dyDescent="0.25">
      <c r="A33" s="173">
        <v>31</v>
      </c>
      <c r="B33" s="180" t="s">
        <v>51</v>
      </c>
      <c r="C33" s="177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257"/>
      <c r="O33" s="261">
        <f>SUM(Tabla91112[[#This Row],[Gener]:[Desembre]])</f>
        <v>0</v>
      </c>
    </row>
    <row r="34" spans="1:15" x14ac:dyDescent="0.25">
      <c r="A34" s="173">
        <v>32</v>
      </c>
      <c r="B34" s="180" t="s">
        <v>52</v>
      </c>
      <c r="C34" s="177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257"/>
      <c r="O34" s="261">
        <f>SUM(Tabla91112[[#This Row],[Gener]:[Desembre]])</f>
        <v>0</v>
      </c>
    </row>
    <row r="35" spans="1:15" x14ac:dyDescent="0.25">
      <c r="A35" s="173">
        <v>33</v>
      </c>
      <c r="B35" s="180" t="s">
        <v>21</v>
      </c>
      <c r="C35" s="177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257"/>
      <c r="O35" s="261">
        <f>SUM(Tabla91112[[#This Row],[Gener]:[Desembre]])</f>
        <v>0</v>
      </c>
    </row>
    <row r="36" spans="1:15" x14ac:dyDescent="0.25">
      <c r="A36" s="173">
        <v>34</v>
      </c>
      <c r="B36" s="180" t="s">
        <v>22</v>
      </c>
      <c r="C36" s="177">
        <v>5060</v>
      </c>
      <c r="D36" s="169">
        <v>7460</v>
      </c>
      <c r="E36" s="169">
        <v>6880</v>
      </c>
      <c r="F36" s="169"/>
      <c r="G36" s="169"/>
      <c r="H36" s="169"/>
      <c r="I36" s="169"/>
      <c r="J36" s="169"/>
      <c r="K36" s="169"/>
      <c r="L36" s="169"/>
      <c r="M36" s="169"/>
      <c r="N36" s="56"/>
      <c r="O36" s="261">
        <f>SUM(Tabla91112[[#This Row],[Gener]:[Desembre]])</f>
        <v>19400</v>
      </c>
    </row>
    <row r="37" spans="1:15" x14ac:dyDescent="0.25">
      <c r="A37" s="173">
        <v>35</v>
      </c>
      <c r="B37" s="180" t="s">
        <v>23</v>
      </c>
      <c r="C37" s="177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257"/>
      <c r="O37" s="261">
        <f>SUM(Tabla91112[[#This Row],[Gener]:[Desembre]])</f>
        <v>0</v>
      </c>
    </row>
    <row r="38" spans="1:15" x14ac:dyDescent="0.25">
      <c r="A38" s="173">
        <v>36</v>
      </c>
      <c r="B38" s="180" t="s">
        <v>24</v>
      </c>
      <c r="C38" s="177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257"/>
      <c r="O38" s="261">
        <f>SUM(Tabla91112[[#This Row],[Gener]:[Desembre]])</f>
        <v>0</v>
      </c>
    </row>
    <row r="39" spans="1:15" x14ac:dyDescent="0.25">
      <c r="A39" s="173">
        <v>37</v>
      </c>
      <c r="B39" s="180" t="s">
        <v>25</v>
      </c>
      <c r="C39" s="177"/>
      <c r="D39" s="169"/>
      <c r="E39" s="169"/>
      <c r="F39" s="169"/>
      <c r="G39" s="169"/>
      <c r="H39" s="169"/>
      <c r="I39" s="169"/>
      <c r="J39" s="188"/>
      <c r="K39" s="169"/>
      <c r="L39" s="169"/>
      <c r="M39" s="169"/>
      <c r="N39" s="257"/>
      <c r="O39" s="261">
        <f>SUM(Tabla91112[[#This Row],[Gener]:[Desembre]])</f>
        <v>0</v>
      </c>
    </row>
    <row r="40" spans="1:15" x14ac:dyDescent="0.25">
      <c r="A40" s="173">
        <v>38</v>
      </c>
      <c r="B40" s="180" t="s">
        <v>5</v>
      </c>
      <c r="C40" s="177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257"/>
      <c r="O40" s="261">
        <f>SUM(Tabla91112[[#This Row],[Gener]:[Desembre]])</f>
        <v>0</v>
      </c>
    </row>
    <row r="41" spans="1:15" x14ac:dyDescent="0.25">
      <c r="A41" s="173">
        <v>39</v>
      </c>
      <c r="B41" s="180" t="s">
        <v>6</v>
      </c>
      <c r="C41" s="177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257"/>
      <c r="O41" s="261">
        <f>SUM(Tabla91112[[#This Row],[Gener]:[Desembre]])</f>
        <v>0</v>
      </c>
    </row>
    <row r="42" spans="1:15" x14ac:dyDescent="0.25">
      <c r="A42" s="173">
        <v>40</v>
      </c>
      <c r="B42" s="180" t="s">
        <v>8</v>
      </c>
      <c r="C42" s="177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257"/>
      <c r="O42" s="261">
        <f>SUM(Tabla91112[[#This Row],[Gener]:[Desembre]])</f>
        <v>0</v>
      </c>
    </row>
    <row r="43" spans="1:15" s="61" customFormat="1" ht="15.75" thickBot="1" x14ac:dyDescent="0.3">
      <c r="A43" s="174">
        <v>41</v>
      </c>
      <c r="B43" s="181" t="s">
        <v>49</v>
      </c>
      <c r="C43" s="178"/>
      <c r="D43" s="170"/>
      <c r="E43" s="170"/>
      <c r="F43" s="170"/>
      <c r="G43" s="170"/>
      <c r="H43" s="170"/>
      <c r="I43" s="170"/>
      <c r="J43" s="170"/>
      <c r="K43" s="170"/>
      <c r="L43" s="169"/>
      <c r="M43" s="170"/>
      <c r="N43" s="258"/>
      <c r="O43" s="262">
        <f>SUM(Tabla91112[[#This Row],[Gener]:[Desembre]])</f>
        <v>0</v>
      </c>
    </row>
    <row r="44" spans="1:15" ht="15.75" thickBot="1" x14ac:dyDescent="0.3">
      <c r="A44" s="240"/>
      <c r="B44" s="116" t="s">
        <v>72</v>
      </c>
      <c r="C44" s="117">
        <f>SUBTOTAL(109,C4:C43)</f>
        <v>23480</v>
      </c>
      <c r="D44" s="118">
        <f>SUBTOTAL(109,D4:D43)</f>
        <v>31140</v>
      </c>
      <c r="E44" s="118">
        <f t="shared" ref="E44:N44" si="0">SUBTOTAL(109,E4:E43)</f>
        <v>25680</v>
      </c>
      <c r="F44" s="118">
        <f t="shared" si="0"/>
        <v>0</v>
      </c>
      <c r="G44" s="118">
        <f t="shared" si="0"/>
        <v>0</v>
      </c>
      <c r="H44" s="118">
        <f t="shared" si="0"/>
        <v>0</v>
      </c>
      <c r="I44" s="118">
        <f t="shared" si="0"/>
        <v>0</v>
      </c>
      <c r="J44" s="118">
        <f t="shared" si="0"/>
        <v>0</v>
      </c>
      <c r="K44" s="118">
        <f t="shared" si="0"/>
        <v>0</v>
      </c>
      <c r="L44" s="118">
        <f t="shared" si="0"/>
        <v>0</v>
      </c>
      <c r="M44" s="118">
        <f t="shared" si="0"/>
        <v>0</v>
      </c>
      <c r="N44" s="256">
        <f t="shared" si="0"/>
        <v>0</v>
      </c>
      <c r="O44" s="119">
        <f>SUM(Tabla91112[[#This Row],[Gener]:[Desembre]])</f>
        <v>80300</v>
      </c>
    </row>
    <row r="45" spans="1:15" ht="15.75" thickBot="1" x14ac:dyDescent="0.3">
      <c r="A45" s="238"/>
      <c r="B45" s="46" t="s">
        <v>67</v>
      </c>
      <c r="C45" s="42">
        <v>18540</v>
      </c>
      <c r="D45" s="35">
        <v>27360</v>
      </c>
      <c r="E45" s="35">
        <v>38160</v>
      </c>
      <c r="F45" s="35">
        <v>32420</v>
      </c>
      <c r="G45" s="35">
        <v>34120</v>
      </c>
      <c r="H45" s="35">
        <v>36880</v>
      </c>
      <c r="I45" s="35">
        <v>35260</v>
      </c>
      <c r="J45" s="35">
        <v>32760</v>
      </c>
      <c r="K45" s="35">
        <v>25180</v>
      </c>
      <c r="L45" s="35">
        <v>27700</v>
      </c>
      <c r="M45" s="35">
        <v>28160</v>
      </c>
      <c r="N45" s="37">
        <v>19640</v>
      </c>
      <c r="O45" s="39">
        <f>SUM(Tabla91112[[#This Row],[Gener]:[Desembre]])</f>
        <v>356180</v>
      </c>
    </row>
    <row r="46" spans="1:15" ht="15.75" thickBot="1" x14ac:dyDescent="0.3">
      <c r="A46" s="239"/>
      <c r="B46" s="73" t="s">
        <v>58</v>
      </c>
      <c r="C46" s="75">
        <f t="shared" ref="C46:O46" si="1">(C44/C45)-1</f>
        <v>0.26645091693635381</v>
      </c>
      <c r="D46" s="75">
        <f t="shared" si="1"/>
        <v>0.13815789473684204</v>
      </c>
      <c r="E46" s="75">
        <f t="shared" si="1"/>
        <v>-0.32704402515723274</v>
      </c>
      <c r="F46" s="75">
        <f t="shared" si="1"/>
        <v>-1</v>
      </c>
      <c r="G46" s="75">
        <f t="shared" si="1"/>
        <v>-1</v>
      </c>
      <c r="H46" s="75">
        <f t="shared" si="1"/>
        <v>-1</v>
      </c>
      <c r="I46" s="75">
        <f t="shared" si="1"/>
        <v>-1</v>
      </c>
      <c r="J46" s="75">
        <f t="shared" si="1"/>
        <v>-1</v>
      </c>
      <c r="K46" s="75">
        <f t="shared" si="1"/>
        <v>-1</v>
      </c>
      <c r="L46" s="75">
        <f t="shared" si="1"/>
        <v>-1</v>
      </c>
      <c r="M46" s="75">
        <f t="shared" si="1"/>
        <v>-1</v>
      </c>
      <c r="N46" s="259">
        <f t="shared" si="1"/>
        <v>-1</v>
      </c>
      <c r="O46" s="263">
        <f t="shared" si="1"/>
        <v>-0.7745521927115504</v>
      </c>
    </row>
    <row r="47" spans="1:15" x14ac:dyDescent="0.25">
      <c r="B47" s="16" t="s">
        <v>70</v>
      </c>
    </row>
    <row r="50" spans="16:16" x14ac:dyDescent="0.25">
      <c r="P50" s="62"/>
    </row>
  </sheetData>
  <sheetProtection sheet="1" objects="1" scenarios="1"/>
  <conditionalFormatting sqref="C46:O46">
    <cfRule type="cellIs" dxfId="0" priority="1" operator="lessThan">
      <formula>0</formula>
    </cfRule>
  </conditionalFormatting>
  <pageMargins left="0.55118110236220474" right="0.35433070866141736" top="0.55000000000000004" bottom="0.57999999999999996" header="0.19685039370078741" footer="0.42"/>
  <pageSetup paperSize="9" scale="75" fitToWidth="0" fitToHeight="0" orientation="landscape" r:id="rId1"/>
  <headerFooter alignWithMargins="0">
    <oddHeader>&amp;L&amp;"Calibri,Normal"&amp;G&amp;C&amp;"Calibri,Normal"&amp;F&amp;R&amp;"Calibri,Normal"&amp;G</oddHeader>
    <oddFooter>&amp;L&amp;"Calibri,Normal"&amp;D&amp;C&amp;"Calibri,Normal"&amp;A&amp;R&amp;"Calibri,Normal"&amp;P de &amp;N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RESUM 2024</vt:lpstr>
      <vt:lpstr>PAPER I CARTRÓ</vt:lpstr>
      <vt:lpstr>PAPER CARTRÓ COMERCIAL </vt:lpstr>
      <vt:lpstr>ENVASOS</vt:lpstr>
      <vt:lpstr>VIDRE</vt:lpstr>
      <vt:lpstr>FORM</vt:lpstr>
      <vt:lpstr>RMO</vt:lpstr>
      <vt:lpstr>VERD</vt:lpstr>
      <vt:lpstr>Voluminosos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 dades</dc:creator>
  <cp:lastModifiedBy>Mònica Llorente Gutierrez</cp:lastModifiedBy>
  <cp:lastPrinted>2023-05-02T16:09:42Z</cp:lastPrinted>
  <dcterms:created xsi:type="dcterms:W3CDTF">2014-04-10T06:59:07Z</dcterms:created>
  <dcterms:modified xsi:type="dcterms:W3CDTF">2024-05-06T10:15:04Z</dcterms:modified>
</cp:coreProperties>
</file>