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U:\Serveicomarcaldedades\WEB SAVO\ARXIUS NOVA WEB SAVO\"/>
    </mc:Choice>
  </mc:AlternateContent>
  <xr:revisionPtr revIDLastSave="0" documentId="13_ncr:1_{E414FD38-F5EB-4914-8A83-B712576815E0}" xr6:coauthVersionLast="47" xr6:coauthVersionMax="47" xr10:uidLastSave="{00000000-0000-0000-0000-000000000000}"/>
  <bookViews>
    <workbookView xWindow="28680" yWindow="-120" windowWidth="29040" windowHeight="15840" tabRatio="809" xr2:uid="{00000000-000D-0000-FFFF-FFFF00000000}"/>
  </bookViews>
  <sheets>
    <sheet name="RESUM 2023" sheetId="19" r:id="rId1"/>
    <sheet name="PAPER I CARTRÓ" sheetId="10" r:id="rId2"/>
    <sheet name="PAPER CARTRÓ COMERCIAL " sheetId="20" r:id="rId3"/>
    <sheet name="ENVASOS" sheetId="12" r:id="rId4"/>
    <sheet name="VIDRE" sheetId="13" r:id="rId5"/>
    <sheet name="FORM" sheetId="5" r:id="rId6"/>
    <sheet name="RMO" sheetId="6" r:id="rId7"/>
    <sheet name="VERD" sheetId="16" r:id="rId8"/>
    <sheet name="Voluminosos" sheetId="18" r:id="rId9"/>
  </sheets>
  <externalReferences>
    <externalReference r:id="rId10"/>
  </externalReferences>
  <definedNames>
    <definedName name="llInstal" localSheetId="2">#REF!</definedName>
    <definedName name="llInstal">#REF!</definedName>
    <definedName name="llInstalCodi" localSheetId="2">#REF!</definedName>
    <definedName name="llInstalCodi">#REF!</definedName>
    <definedName name="llTitulars" localSheetId="2">#REF!</definedName>
    <definedName name="llTitulars">#REF!</definedName>
    <definedName name="llTitularsCodi" localSheetId="2">#REF!</definedName>
    <definedName name="llTitularsCod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3" i="18" l="1"/>
  <c r="O42" i="18"/>
  <c r="O41" i="18"/>
  <c r="O40" i="18"/>
  <c r="O39" i="18"/>
  <c r="O38" i="18"/>
  <c r="O37" i="18"/>
  <c r="O36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O21" i="18"/>
  <c r="O20" i="18"/>
  <c r="O19" i="18"/>
  <c r="O18" i="18"/>
  <c r="O17" i="18"/>
  <c r="O16" i="18"/>
  <c r="O15" i="18"/>
  <c r="O14" i="18"/>
  <c r="O13" i="18"/>
  <c r="O12" i="18"/>
  <c r="O11" i="18"/>
  <c r="O10" i="18"/>
  <c r="O9" i="18"/>
  <c r="O8" i="18"/>
  <c r="O7" i="18"/>
  <c r="O6" i="18"/>
  <c r="O5" i="18"/>
  <c r="O42" i="6"/>
  <c r="O43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7" i="5"/>
  <c r="O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6" i="13"/>
  <c r="O37" i="13"/>
  <c r="O38" i="13"/>
  <c r="O39" i="13"/>
  <c r="O40" i="13"/>
  <c r="O41" i="13"/>
  <c r="O42" i="13"/>
  <c r="O43" i="13"/>
  <c r="O6" i="13"/>
  <c r="O5" i="13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6" i="12"/>
  <c r="O4" i="12"/>
  <c r="O8" i="16" l="1"/>
  <c r="O9" i="16"/>
  <c r="O30" i="16"/>
  <c r="O32" i="16"/>
  <c r="O39" i="16"/>
  <c r="D45" i="10" l="1"/>
  <c r="E45" i="10"/>
  <c r="F45" i="10"/>
  <c r="G45" i="10"/>
  <c r="H45" i="10"/>
  <c r="I45" i="10"/>
  <c r="J45" i="10"/>
  <c r="K45" i="10"/>
  <c r="L45" i="10"/>
  <c r="M45" i="10"/>
  <c r="N4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G44" i="12" l="1"/>
  <c r="F19" i="19" s="1"/>
  <c r="K44" i="5" l="1"/>
  <c r="J37" i="19" s="1"/>
  <c r="I44" i="6"/>
  <c r="H46" i="19" s="1"/>
  <c r="K44" i="12"/>
  <c r="J19" i="19" s="1"/>
  <c r="O48" i="13" l="1"/>
  <c r="O47" i="12"/>
  <c r="N35" i="19" l="1"/>
  <c r="N44" i="19"/>
  <c r="N26" i="19"/>
  <c r="N17" i="19"/>
  <c r="N8" i="19"/>
  <c r="O45" i="18" l="1"/>
  <c r="O45" i="16"/>
  <c r="C45" i="10" l="1"/>
  <c r="N15" i="19"/>
  <c r="F45" i="13" l="1"/>
  <c r="E28" i="19" s="1"/>
  <c r="E29" i="19" l="1"/>
  <c r="N4" i="19"/>
  <c r="J44" i="5" l="1"/>
  <c r="I37" i="19" s="1"/>
  <c r="N14" i="19"/>
  <c r="I38" i="19" l="1"/>
  <c r="N44" i="18" l="1"/>
  <c r="N46" i="18" s="1"/>
  <c r="M44" i="18"/>
  <c r="M46" i="18" s="1"/>
  <c r="L44" i="18"/>
  <c r="L46" i="18" s="1"/>
  <c r="K44" i="18"/>
  <c r="K46" i="18" s="1"/>
  <c r="J44" i="18"/>
  <c r="J46" i="18" s="1"/>
  <c r="I44" i="18"/>
  <c r="I46" i="18" s="1"/>
  <c r="H44" i="18"/>
  <c r="H46" i="18" s="1"/>
  <c r="G44" i="18"/>
  <c r="G46" i="18" s="1"/>
  <c r="F44" i="18"/>
  <c r="F46" i="18" s="1"/>
  <c r="E44" i="18"/>
  <c r="E46" i="18" s="1"/>
  <c r="D44" i="18"/>
  <c r="D46" i="18" s="1"/>
  <c r="C44" i="18"/>
  <c r="C46" i="18" s="1"/>
  <c r="O4" i="18"/>
  <c r="N44" i="16"/>
  <c r="N46" i="16" s="1"/>
  <c r="M44" i="16"/>
  <c r="M46" i="16" s="1"/>
  <c r="L44" i="16"/>
  <c r="L46" i="16" s="1"/>
  <c r="K44" i="16"/>
  <c r="K46" i="16" s="1"/>
  <c r="J44" i="16"/>
  <c r="J46" i="16" s="1"/>
  <c r="I44" i="16"/>
  <c r="I46" i="16" s="1"/>
  <c r="H44" i="16"/>
  <c r="H46" i="16" s="1"/>
  <c r="G44" i="16"/>
  <c r="G46" i="16" s="1"/>
  <c r="F44" i="16"/>
  <c r="F46" i="16" s="1"/>
  <c r="E44" i="16"/>
  <c r="E46" i="16" s="1"/>
  <c r="D44" i="16"/>
  <c r="D46" i="16" s="1"/>
  <c r="C44" i="16"/>
  <c r="C46" i="16" s="1"/>
  <c r="O4" i="16"/>
  <c r="O45" i="5"/>
  <c r="N44" i="5"/>
  <c r="M44" i="5"/>
  <c r="L44" i="5"/>
  <c r="J38" i="19"/>
  <c r="I44" i="5"/>
  <c r="H44" i="5"/>
  <c r="G44" i="5"/>
  <c r="F44" i="5"/>
  <c r="E44" i="5"/>
  <c r="D44" i="5"/>
  <c r="O43" i="5"/>
  <c r="O4" i="5"/>
  <c r="O45" i="6"/>
  <c r="N44" i="6"/>
  <c r="M44" i="6"/>
  <c r="L44" i="6"/>
  <c r="K44" i="6"/>
  <c r="J44" i="6"/>
  <c r="H47" i="19"/>
  <c r="H44" i="6"/>
  <c r="G44" i="6"/>
  <c r="F44" i="6"/>
  <c r="E44" i="6"/>
  <c r="D44" i="6"/>
  <c r="C44" i="6"/>
  <c r="O46" i="13"/>
  <c r="N45" i="13"/>
  <c r="M28" i="19" s="1"/>
  <c r="M45" i="13"/>
  <c r="L28" i="19" s="1"/>
  <c r="L45" i="13"/>
  <c r="K28" i="19" s="1"/>
  <c r="K45" i="13"/>
  <c r="J28" i="19" s="1"/>
  <c r="J45" i="13"/>
  <c r="I28" i="19" s="1"/>
  <c r="I45" i="13"/>
  <c r="H28" i="19" s="1"/>
  <c r="H45" i="13"/>
  <c r="G28" i="19" s="1"/>
  <c r="G45" i="13"/>
  <c r="F28" i="19" s="1"/>
  <c r="E45" i="13"/>
  <c r="D45" i="13"/>
  <c r="O44" i="13"/>
  <c r="C45" i="13"/>
  <c r="C47" i="13" s="1"/>
  <c r="O45" i="12"/>
  <c r="N44" i="12"/>
  <c r="M19" i="19" s="1"/>
  <c r="M44" i="12"/>
  <c r="L19" i="19" s="1"/>
  <c r="L44" i="12"/>
  <c r="K19" i="19" s="1"/>
  <c r="J44" i="12"/>
  <c r="I19" i="19" s="1"/>
  <c r="I44" i="12"/>
  <c r="H19" i="19" s="1"/>
  <c r="H44" i="12"/>
  <c r="G19" i="19" s="1"/>
  <c r="F44" i="12"/>
  <c r="E19" i="19" s="1"/>
  <c r="E44" i="12"/>
  <c r="D19" i="19" s="1"/>
  <c r="D44" i="12"/>
  <c r="C19" i="19" s="1"/>
  <c r="O43" i="12"/>
  <c r="O5" i="12"/>
  <c r="O46" i="20"/>
  <c r="N45" i="20"/>
  <c r="M10" i="19" s="1"/>
  <c r="M45" i="20"/>
  <c r="L45" i="20"/>
  <c r="K45" i="20"/>
  <c r="J45" i="20"/>
  <c r="I45" i="20"/>
  <c r="H45" i="20"/>
  <c r="G45" i="20"/>
  <c r="F45" i="20"/>
  <c r="E10" i="19" s="1"/>
  <c r="E45" i="20"/>
  <c r="D45" i="20"/>
  <c r="C10" i="19" s="1"/>
  <c r="C45" i="20"/>
  <c r="B10" i="19" s="1"/>
  <c r="B11" i="19" s="1"/>
  <c r="O44" i="20"/>
  <c r="O43" i="20"/>
  <c r="O42" i="20"/>
  <c r="O41" i="20"/>
  <c r="O40" i="20"/>
  <c r="O39" i="20"/>
  <c r="O38" i="20"/>
  <c r="O37" i="20"/>
  <c r="O36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O21" i="20"/>
  <c r="O20" i="20"/>
  <c r="O19" i="20"/>
  <c r="O18" i="20"/>
  <c r="O17" i="20"/>
  <c r="O16" i="20"/>
  <c r="O15" i="20"/>
  <c r="O14" i="20"/>
  <c r="O13" i="20"/>
  <c r="O12" i="20"/>
  <c r="O11" i="20"/>
  <c r="O10" i="20"/>
  <c r="O9" i="20"/>
  <c r="O8" i="20"/>
  <c r="O7" i="20"/>
  <c r="O6" i="20"/>
  <c r="O5" i="20"/>
  <c r="O46" i="10"/>
  <c r="O5" i="10"/>
  <c r="N32" i="19"/>
  <c r="N31" i="19"/>
  <c r="N41" i="19"/>
  <c r="N40" i="19"/>
  <c r="N23" i="19"/>
  <c r="N22" i="19"/>
  <c r="N13" i="19"/>
  <c r="N5" i="19"/>
  <c r="L37" i="19" l="1"/>
  <c r="L38" i="19" s="1"/>
  <c r="B46" i="19"/>
  <c r="B47" i="19" s="1"/>
  <c r="J46" i="19"/>
  <c r="J47" i="19" s="1"/>
  <c r="M37" i="19"/>
  <c r="M38" i="19" s="1"/>
  <c r="K46" i="19"/>
  <c r="K47" i="19" s="1"/>
  <c r="K37" i="19"/>
  <c r="K38" i="19" s="1"/>
  <c r="J10" i="19"/>
  <c r="J11" i="19" s="1"/>
  <c r="L46" i="19"/>
  <c r="L47" i="19" s="1"/>
  <c r="L10" i="19"/>
  <c r="L11" i="19" s="1"/>
  <c r="K10" i="19"/>
  <c r="K11" i="19" s="1"/>
  <c r="M46" i="19"/>
  <c r="M47" i="19" s="1"/>
  <c r="I10" i="19"/>
  <c r="I11" i="19" s="1"/>
  <c r="H10" i="19"/>
  <c r="H11" i="19" s="1"/>
  <c r="G10" i="19"/>
  <c r="G11" i="19" s="1"/>
  <c r="F10" i="19"/>
  <c r="F11" i="19" s="1"/>
  <c r="F46" i="19"/>
  <c r="F47" i="19" s="1"/>
  <c r="G46" i="19"/>
  <c r="G47" i="19" s="1"/>
  <c r="I46" i="19"/>
  <c r="I47" i="19" s="1"/>
  <c r="F37" i="19"/>
  <c r="F38" i="19" s="1"/>
  <c r="H37" i="19"/>
  <c r="H38" i="19" s="1"/>
  <c r="G37" i="19"/>
  <c r="G38" i="19" s="1"/>
  <c r="E46" i="19"/>
  <c r="E47" i="19" s="1"/>
  <c r="E37" i="19"/>
  <c r="E38" i="19" s="1"/>
  <c r="D46" i="19"/>
  <c r="D47" i="19" s="1"/>
  <c r="D37" i="19"/>
  <c r="D38" i="19" s="1"/>
  <c r="D10" i="19"/>
  <c r="D11" i="19" s="1"/>
  <c r="C46" i="19"/>
  <c r="C37" i="19"/>
  <c r="D28" i="19"/>
  <c r="D29" i="19" s="1"/>
  <c r="B28" i="19"/>
  <c r="B29" i="19" s="1"/>
  <c r="C28" i="19"/>
  <c r="F29" i="19"/>
  <c r="M29" i="19"/>
  <c r="G29" i="19"/>
  <c r="L29" i="19"/>
  <c r="K29" i="19"/>
  <c r="J29" i="19"/>
  <c r="I29" i="19"/>
  <c r="M46" i="12"/>
  <c r="L20" i="19"/>
  <c r="M20" i="19"/>
  <c r="N46" i="12"/>
  <c r="E46" i="12"/>
  <c r="D20" i="19"/>
  <c r="H46" i="12"/>
  <c r="G20" i="19"/>
  <c r="K46" i="12"/>
  <c r="J20" i="19"/>
  <c r="C20" i="19"/>
  <c r="D46" i="12"/>
  <c r="L46" i="12"/>
  <c r="K20" i="19"/>
  <c r="J46" i="12"/>
  <c r="I20" i="19"/>
  <c r="H29" i="19"/>
  <c r="I46" i="12"/>
  <c r="H20" i="19"/>
  <c r="F20" i="19"/>
  <c r="G46" i="12"/>
  <c r="E20" i="19"/>
  <c r="F46" i="12"/>
  <c r="N45" i="19"/>
  <c r="C47" i="20"/>
  <c r="F47" i="20"/>
  <c r="E11" i="19"/>
  <c r="N47" i="20"/>
  <c r="M11" i="19"/>
  <c r="D47" i="20"/>
  <c r="C11" i="19"/>
  <c r="M47" i="20"/>
  <c r="C46" i="6"/>
  <c r="L47" i="10"/>
  <c r="E46" i="6"/>
  <c r="E47" i="10"/>
  <c r="E46" i="5"/>
  <c r="D46" i="6"/>
  <c r="D47" i="10"/>
  <c r="D46" i="5"/>
  <c r="M46" i="5"/>
  <c r="J47" i="20"/>
  <c r="I47" i="20"/>
  <c r="H47" i="20"/>
  <c r="L47" i="20"/>
  <c r="K47" i="20"/>
  <c r="H47" i="10"/>
  <c r="M47" i="10"/>
  <c r="O45" i="13"/>
  <c r="O47" i="13" s="1"/>
  <c r="O4" i="6"/>
  <c r="N46" i="6"/>
  <c r="N47" i="10"/>
  <c r="I47" i="13"/>
  <c r="M47" i="13"/>
  <c r="C44" i="5"/>
  <c r="O44" i="5" s="1"/>
  <c r="J46" i="5"/>
  <c r="N46" i="5"/>
  <c r="O44" i="18"/>
  <c r="O46" i="18" s="1"/>
  <c r="K47" i="13"/>
  <c r="I47" i="10"/>
  <c r="C44" i="12"/>
  <c r="B19" i="19" s="1"/>
  <c r="N19" i="19" s="1"/>
  <c r="D47" i="13"/>
  <c r="H47" i="13"/>
  <c r="L47" i="13"/>
  <c r="I46" i="5"/>
  <c r="J47" i="10"/>
  <c r="K47" i="10"/>
  <c r="J47" i="13"/>
  <c r="N47" i="13"/>
  <c r="K46" i="5"/>
  <c r="H46" i="5"/>
  <c r="L46" i="5"/>
  <c r="G47" i="20"/>
  <c r="G47" i="13"/>
  <c r="G47" i="10"/>
  <c r="G46" i="5"/>
  <c r="F47" i="13"/>
  <c r="F46" i="6"/>
  <c r="J46" i="6"/>
  <c r="G46" i="6"/>
  <c r="I46" i="6"/>
  <c r="M46" i="6"/>
  <c r="H46" i="6"/>
  <c r="L46" i="6"/>
  <c r="K46" i="6"/>
  <c r="F47" i="10"/>
  <c r="N33" i="19"/>
  <c r="F46" i="5"/>
  <c r="O44" i="12"/>
  <c r="O46" i="12" s="1"/>
  <c r="E47" i="13"/>
  <c r="E47" i="20"/>
  <c r="O44" i="16"/>
  <c r="O46" i="16" s="1"/>
  <c r="O44" i="6"/>
  <c r="O46" i="6" s="1"/>
  <c r="O45" i="10"/>
  <c r="O47" i="10" s="1"/>
  <c r="O45" i="20"/>
  <c r="O47" i="20" s="1"/>
  <c r="B37" i="19" l="1"/>
  <c r="B38" i="19" s="1"/>
  <c r="N46" i="19"/>
  <c r="N47" i="19" s="1"/>
  <c r="N28" i="19"/>
  <c r="N10" i="19"/>
  <c r="C47" i="19"/>
  <c r="C38" i="19"/>
  <c r="C29" i="19"/>
  <c r="N36" i="19"/>
  <c r="B20" i="19"/>
  <c r="C46" i="12"/>
  <c r="N9" i="19"/>
  <c r="C46" i="5"/>
  <c r="C47" i="10"/>
  <c r="N25" i="19"/>
  <c r="N43" i="19"/>
  <c r="O46" i="5"/>
  <c r="N6" i="19"/>
  <c r="N24" i="19"/>
  <c r="N42" i="19"/>
  <c r="N37" i="19" l="1"/>
  <c r="N38" i="19"/>
  <c r="N11" i="19"/>
  <c r="N27" i="19"/>
  <c r="N29" i="19" s="1"/>
  <c r="N18" i="19"/>
  <c r="N20" i="19" s="1"/>
  <c r="N34" i="19"/>
  <c r="N16" i="19"/>
  <c r="N7" i="19"/>
</calcChain>
</file>

<file path=xl/sharedStrings.xml><?xml version="1.0" encoding="utf-8"?>
<sst xmlns="http://schemas.openxmlformats.org/spreadsheetml/2006/main" count="504" uniqueCount="80">
  <si>
    <t>Bigues i Riells</t>
  </si>
  <si>
    <t>Caldes de Montbui</t>
  </si>
  <si>
    <t>Campins</t>
  </si>
  <si>
    <t>Canovelles</t>
  </si>
  <si>
    <t>Cardedeu</t>
  </si>
  <si>
    <t>Castellcir</t>
  </si>
  <si>
    <t>Castellterçol</t>
  </si>
  <si>
    <t>Fogars de Montclús</t>
  </si>
  <si>
    <t>Granera</t>
  </si>
  <si>
    <t>Granollers</t>
  </si>
  <si>
    <t>Gualba</t>
  </si>
  <si>
    <t>Lliçà d'Amunt</t>
  </si>
  <si>
    <t>Lliçà de Vall</t>
  </si>
  <si>
    <t>Llinars del Vallès</t>
  </si>
  <si>
    <t>Martorelles</t>
  </si>
  <si>
    <t>Mollet del Vallès</t>
  </si>
  <si>
    <t>Montmeló</t>
  </si>
  <si>
    <t>Montornès</t>
  </si>
  <si>
    <t>Montseny</t>
  </si>
  <si>
    <t>Parets del Vallès</t>
  </si>
  <si>
    <t>Sant Celoni</t>
  </si>
  <si>
    <t>Tagamanent</t>
  </si>
  <si>
    <t>Vallgorguina</t>
  </si>
  <si>
    <t>Vallromanes</t>
  </si>
  <si>
    <t>Vilalba Sasserra</t>
  </si>
  <si>
    <t>Vilanova del Vallès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</si>
  <si>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</si>
  <si>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</si>
  <si>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</si>
  <si>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</si>
  <si>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</si>
  <si>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</si>
  <si>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</si>
  <si>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</si>
  <si>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</si>
  <si>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</si>
  <si>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</si>
  <si>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</si>
  <si>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</si>
  <si>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Ametlla del Vallès, L'</t>
  </si>
  <si>
    <t>Franqueses del Vallès, Les</t>
  </si>
  <si>
    <t>Garriga, La</t>
  </si>
  <si>
    <t>Llagosta, La</t>
  </si>
  <si>
    <t>Roca del Vallès, La</t>
  </si>
  <si>
    <t>Sant Antoni de Vilamajor</t>
  </si>
  <si>
    <t>Sant Esteve de Palautordera</t>
  </si>
  <si>
    <t>Sant Feliu de Codines</t>
  </si>
  <si>
    <t>Sant Fost de Campsentelles</t>
  </si>
  <si>
    <t>Sant Pere de Vilamajor</t>
  </si>
  <si>
    <t>Sant Quirze Safaja</t>
  </si>
  <si>
    <t>Santa Eulàlia de Ronçana</t>
  </si>
  <si>
    <t>Santa Maria de Martorelles</t>
  </si>
  <si>
    <t>Santa Maria de Palautordera</t>
  </si>
  <si>
    <t>Àrees d'aportació i recollida Porta a porta d'Envasos</t>
  </si>
  <si>
    <t>Àrees d'aportació i recollida Porta a porta de Vidre</t>
  </si>
  <si>
    <t>Àrees d'aportació i recollida Porta a porta de RMO</t>
  </si>
  <si>
    <t>Àrees d'aportació i recollida Porta a porta de FORM</t>
  </si>
  <si>
    <t>Població</t>
  </si>
  <si>
    <t>Increment/Decrement</t>
  </si>
  <si>
    <t>Núm.</t>
  </si>
  <si>
    <t xml:space="preserve">Núm. </t>
  </si>
  <si>
    <t>Paper/Cartró</t>
  </si>
  <si>
    <t>Envasos</t>
  </si>
  <si>
    <t>Vidre</t>
  </si>
  <si>
    <t>RMO</t>
  </si>
  <si>
    <t>FORM</t>
  </si>
  <si>
    <t>Deixalleries</t>
  </si>
  <si>
    <t>TOTAL MENSUAL 2022</t>
  </si>
  <si>
    <r>
      <t xml:space="preserve">PAPER I CARTRÓ - 2023 </t>
    </r>
    <r>
      <rPr>
        <b/>
        <sz val="12"/>
        <color rgb="FFFF0000"/>
        <rFont val="Calibri"/>
        <family val="2"/>
        <scheme val="minor"/>
      </rPr>
      <t>(CODI LER 200101)</t>
    </r>
  </si>
  <si>
    <t>% 23-22</t>
  </si>
  <si>
    <t>TOTAL MENSUAL 2023</t>
  </si>
  <si>
    <r>
      <t xml:space="preserve">ENVASOS - 2023 </t>
    </r>
    <r>
      <rPr>
        <b/>
        <sz val="12"/>
        <color rgb="FFFF0000"/>
        <rFont val="Calibri"/>
        <family val="2"/>
        <scheme val="minor"/>
      </rPr>
      <t>(CODI LER 200139)</t>
    </r>
  </si>
  <si>
    <t>ORGÀNICA - 2023</t>
  </si>
  <si>
    <r>
      <t xml:space="preserve">VIDRE - 2023 </t>
    </r>
    <r>
      <rPr>
        <b/>
        <sz val="12"/>
        <color rgb="FFFF0000"/>
        <rFont val="Calibri"/>
        <family val="2"/>
        <scheme val="minor"/>
      </rPr>
      <t>(CODI LER 150107)</t>
    </r>
  </si>
  <si>
    <r>
      <t>RMO - 2023</t>
    </r>
    <r>
      <rPr>
        <b/>
        <sz val="12"/>
        <color rgb="FFFF0000"/>
        <rFont val="Calibri"/>
        <family val="2"/>
        <scheme val="minor"/>
      </rPr>
      <t xml:space="preserve"> (CODI LER 200301)</t>
    </r>
  </si>
  <si>
    <r>
      <t xml:space="preserve">VERD - 2023 </t>
    </r>
    <r>
      <rPr>
        <b/>
        <sz val="12"/>
        <color rgb="FFFF0000"/>
        <rFont val="Calibri"/>
        <family val="2"/>
      </rPr>
      <t>(CODI LER 200201)</t>
    </r>
  </si>
  <si>
    <r>
      <t xml:space="preserve">VOLUMINOSOS - 2023 </t>
    </r>
    <r>
      <rPr>
        <b/>
        <sz val="12"/>
        <color rgb="FFFF0000"/>
        <rFont val="Calibri"/>
        <family val="2"/>
      </rPr>
      <t>(CODI LER 200307)</t>
    </r>
  </si>
  <si>
    <t>Àrees d'aportació, recollida complementària i Porta a porta domiciliari</t>
  </si>
  <si>
    <t>Paper i Cartró - Porta a porta comercial, Mercat i papereres</t>
  </si>
  <si>
    <t>Xifres en quilos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</si>
</sst>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]_-;\-* #,##0.00\ [$€]_-;_-* &quot;-&quot;??\ [$€]_-;_-@_-"/>
    <numFmt numFmtId="167" formatCode="#,##0.00&quot;    &quot;;#,##0.00&quot;    &quot;;&quot;-&quot;#&quot;    &quot;;@&quot; &quot;"/>
    <numFmt numFmtId="168" formatCode="#,##0.00&quot; &quot;[$€-403];[Red]&quot;-&quot;#,##0.00&quot; &quot;[$€-403]"/>
    <numFmt numFmtId="169" formatCode="0.0%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FF0000"/>
      <name val="Calibri"/>
      <family val="2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0" tint="-4.9989318521683403E-2"/>
        <bgColor theme="6" tint="0.79998168889431442"/>
      </patternFill>
    </fill>
    <fill>
      <patternFill patternType="solid">
        <fgColor theme="8"/>
        <bgColor theme="8"/>
      </patternFill>
    </fill>
  </fills>
  <borders count="1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dashed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dashed">
        <color theme="1"/>
      </top>
      <bottom style="dashed">
        <color theme="1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rgb="FF000000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rgb="FF000000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/>
      <bottom style="dashed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theme="1"/>
      </bottom>
      <diagonal/>
    </border>
    <border>
      <left style="medium">
        <color indexed="64"/>
      </left>
      <right style="medium">
        <color indexed="64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medium">
        <color indexed="64"/>
      </right>
      <top style="dashed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theme="1"/>
      </bottom>
      <diagonal/>
    </border>
    <border>
      <left/>
      <right/>
      <top/>
      <bottom style="dashed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dashed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dashed">
        <color theme="1"/>
      </bottom>
      <diagonal/>
    </border>
    <border>
      <left style="medium">
        <color indexed="64"/>
      </left>
      <right style="thin">
        <color theme="1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thin">
        <color theme="1"/>
      </right>
      <top style="dashed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dashed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dashed">
        <color theme="1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dashed">
        <color indexed="64"/>
      </top>
      <bottom style="dashed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/>
      <diagonal/>
    </border>
    <border>
      <left style="thin">
        <color rgb="FF000000"/>
      </left>
      <right style="thin">
        <color rgb="FF000000"/>
      </right>
      <top style="dashed">
        <color rgb="FF000000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dashed">
        <color rgb="FF000000"/>
      </top>
      <bottom/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theme="1"/>
      </left>
      <right style="thin">
        <color theme="1"/>
      </right>
      <top/>
      <bottom style="dashed">
        <color theme="1"/>
      </bottom>
      <diagonal/>
    </border>
    <border>
      <left style="thin">
        <color rgb="FF000000"/>
      </left>
      <right style="thin">
        <color rgb="FF000000"/>
      </right>
      <top/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</borders>
  <cellStyleXfs count="26">
    <xf numFmtId="0" fontId="0" fillId="0" borderId="0"/>
    <xf numFmtId="165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166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/>
    <xf numFmtId="167" fontId="13" fillId="0" borderId="0"/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 textRotation="90"/>
    </xf>
    <xf numFmtId="0" fontId="14" fillId="0" borderId="0">
      <alignment horizontal="center" textRotation="90"/>
    </xf>
    <xf numFmtId="0" fontId="15" fillId="0" borderId="0"/>
    <xf numFmtId="0" fontId="15" fillId="0" borderId="0"/>
    <xf numFmtId="168" fontId="15" fillId="0" borderId="0"/>
    <xf numFmtId="168" fontId="15" fillId="0" borderId="0"/>
    <xf numFmtId="0" fontId="1" fillId="0" borderId="0"/>
    <xf numFmtId="165" fontId="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</cellStyleXfs>
  <cellXfs count="283">
    <xf numFmtId="0" fontId="0" fillId="0" borderId="0" xfId="0"/>
    <xf numFmtId="0" fontId="5" fillId="0" borderId="0" xfId="0" applyFont="1" applyProtection="1">
      <protection hidden="1"/>
    </xf>
    <xf numFmtId="3" fontId="0" fillId="0" borderId="0" xfId="0" applyNumberForma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3" fontId="4" fillId="0" borderId="10" xfId="0" applyNumberFormat="1" applyFont="1" applyBorder="1" applyAlignment="1" applyProtection="1">
      <alignment horizontal="center"/>
      <protection hidden="1"/>
    </xf>
    <xf numFmtId="3" fontId="4" fillId="0" borderId="11" xfId="0" applyNumberFormat="1" applyFont="1" applyBorder="1" applyAlignment="1" applyProtection="1">
      <alignment horizontal="center"/>
      <protection hidden="1"/>
    </xf>
    <xf numFmtId="3" fontId="4" fillId="0" borderId="12" xfId="0" applyNumberFormat="1" applyFont="1" applyBorder="1" applyAlignment="1" applyProtection="1">
      <alignment horizontal="center"/>
      <protection hidden="1"/>
    </xf>
    <xf numFmtId="3" fontId="4" fillId="0" borderId="13" xfId="0" applyNumberFormat="1" applyFont="1" applyBorder="1" applyAlignment="1" applyProtection="1">
      <alignment horizontal="center"/>
      <protection hidden="1"/>
    </xf>
    <xf numFmtId="3" fontId="0" fillId="0" borderId="4" xfId="0" applyNumberFormat="1" applyBorder="1" applyAlignment="1" applyProtection="1">
      <alignment horizontal="center"/>
      <protection hidden="1"/>
    </xf>
    <xf numFmtId="3" fontId="0" fillId="0" borderId="6" xfId="0" applyNumberFormat="1" applyBorder="1" applyAlignment="1" applyProtection="1">
      <alignment horizontal="center"/>
      <protection hidden="1"/>
    </xf>
    <xf numFmtId="3" fontId="0" fillId="0" borderId="7" xfId="0" applyNumberFormat="1" applyBorder="1" applyAlignment="1" applyProtection="1">
      <alignment horizontal="center"/>
      <protection hidden="1"/>
    </xf>
    <xf numFmtId="3" fontId="0" fillId="0" borderId="14" xfId="0" applyNumberFormat="1" applyBorder="1" applyAlignment="1" applyProtection="1">
      <alignment horizontal="center"/>
      <protection hidden="1"/>
    </xf>
    <xf numFmtId="3" fontId="0" fillId="0" borderId="8" xfId="0" applyNumberFormat="1" applyBorder="1" applyAlignment="1" applyProtection="1">
      <alignment horizontal="center"/>
      <protection hidden="1"/>
    </xf>
    <xf numFmtId="3" fontId="4" fillId="0" borderId="18" xfId="0" applyNumberFormat="1" applyFont="1" applyBorder="1" applyAlignment="1" applyProtection="1">
      <alignment horizontal="center"/>
      <protection hidden="1"/>
    </xf>
    <xf numFmtId="3" fontId="4" fillId="0" borderId="19" xfId="0" applyNumberFormat="1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3" fontId="7" fillId="0" borderId="0" xfId="0" applyNumberFormat="1" applyFont="1" applyAlignment="1" applyProtection="1">
      <alignment horizontal="center"/>
      <protection hidden="1"/>
    </xf>
    <xf numFmtId="3" fontId="0" fillId="0" borderId="0" xfId="0" applyNumberFormat="1" applyProtection="1">
      <protection hidden="1"/>
    </xf>
    <xf numFmtId="3" fontId="0" fillId="0" borderId="23" xfId="0" applyNumberFormat="1" applyBorder="1" applyAlignment="1" applyProtection="1">
      <alignment horizontal="center"/>
      <protection hidden="1"/>
    </xf>
    <xf numFmtId="0" fontId="4" fillId="0" borderId="13" xfId="0" applyFont="1" applyBorder="1" applyProtection="1">
      <protection hidden="1"/>
    </xf>
    <xf numFmtId="0" fontId="3" fillId="0" borderId="2" xfId="0" applyFont="1" applyBorder="1" applyAlignment="1" applyProtection="1">
      <alignment horizontal="left"/>
      <protection hidden="1"/>
    </xf>
    <xf numFmtId="0" fontId="3" fillId="0" borderId="3" xfId="0" applyFont="1" applyBorder="1" applyAlignment="1" applyProtection="1">
      <alignment horizontal="left"/>
      <protection hidden="1"/>
    </xf>
    <xf numFmtId="2" fontId="0" fillId="0" borderId="0" xfId="0" applyNumberFormat="1" applyProtection="1">
      <protection hidden="1"/>
    </xf>
    <xf numFmtId="0" fontId="3" fillId="0" borderId="1" xfId="0" applyFont="1" applyBorder="1" applyAlignment="1" applyProtection="1">
      <alignment horizontal="left"/>
      <protection hidden="1"/>
    </xf>
    <xf numFmtId="3" fontId="4" fillId="0" borderId="20" xfId="0" applyNumberFormat="1" applyFont="1" applyBorder="1" applyAlignment="1" applyProtection="1">
      <alignment horizontal="center"/>
      <protection hidden="1"/>
    </xf>
    <xf numFmtId="0" fontId="7" fillId="0" borderId="30" xfId="0" applyFont="1" applyBorder="1" applyAlignment="1" applyProtection="1">
      <alignment horizontal="left"/>
      <protection hidden="1"/>
    </xf>
    <xf numFmtId="3" fontId="7" fillId="0" borderId="18" xfId="0" applyNumberFormat="1" applyFont="1" applyBorder="1" applyAlignment="1" applyProtection="1">
      <alignment horizontal="center"/>
      <protection hidden="1"/>
    </xf>
    <xf numFmtId="3" fontId="7" fillId="0" borderId="19" xfId="0" applyNumberFormat="1" applyFont="1" applyBorder="1" applyAlignment="1" applyProtection="1">
      <alignment horizontal="center"/>
      <protection hidden="1"/>
    </xf>
    <xf numFmtId="3" fontId="7" fillId="0" borderId="21" xfId="0" applyNumberFormat="1" applyFont="1" applyBorder="1" applyAlignment="1" applyProtection="1">
      <alignment horizontal="center"/>
      <protection hidden="1"/>
    </xf>
    <xf numFmtId="3" fontId="7" fillId="0" borderId="30" xfId="0" applyNumberFormat="1" applyFont="1" applyBorder="1" applyAlignment="1" applyProtection="1">
      <alignment horizontal="center"/>
      <protection hidden="1"/>
    </xf>
    <xf numFmtId="3" fontId="0" fillId="0" borderId="34" xfId="0" applyNumberFormat="1" applyBorder="1" applyAlignment="1" applyProtection="1">
      <alignment horizontal="center"/>
      <protection hidden="1"/>
    </xf>
    <xf numFmtId="3" fontId="0" fillId="0" borderId="32" xfId="0" applyNumberFormat="1" applyBorder="1" applyAlignment="1" applyProtection="1">
      <alignment horizontal="center"/>
      <protection hidden="1"/>
    </xf>
    <xf numFmtId="3" fontId="0" fillId="0" borderId="33" xfId="0" applyNumberFormat="1" applyBorder="1" applyAlignment="1" applyProtection="1">
      <alignment horizontal="center"/>
      <protection hidden="1"/>
    </xf>
    <xf numFmtId="3" fontId="0" fillId="0" borderId="35" xfId="0" applyNumberFormat="1" applyBorder="1" applyAlignment="1" applyProtection="1">
      <alignment horizontal="center"/>
      <protection hidden="1"/>
    </xf>
    <xf numFmtId="3" fontId="7" fillId="0" borderId="36" xfId="0" applyNumberFormat="1" applyFont="1" applyBorder="1" applyAlignment="1" applyProtection="1">
      <alignment horizontal="center"/>
      <protection hidden="1"/>
    </xf>
    <xf numFmtId="3" fontId="4" fillId="0" borderId="26" xfId="0" applyNumberFormat="1" applyFont="1" applyBorder="1" applyAlignment="1" applyProtection="1">
      <alignment horizontal="center"/>
      <protection hidden="1"/>
    </xf>
    <xf numFmtId="3" fontId="7" fillId="0" borderId="37" xfId="0" applyNumberFormat="1" applyFont="1" applyBorder="1" applyAlignment="1" applyProtection="1">
      <alignment horizontal="center"/>
      <protection hidden="1"/>
    </xf>
    <xf numFmtId="3" fontId="0" fillId="0" borderId="38" xfId="0" applyNumberFormat="1" applyBorder="1" applyAlignment="1" applyProtection="1">
      <alignment horizontal="center"/>
      <protection hidden="1"/>
    </xf>
    <xf numFmtId="3" fontId="7" fillId="0" borderId="39" xfId="0" applyNumberFormat="1" applyFont="1" applyBorder="1" applyAlignment="1" applyProtection="1">
      <alignment horizontal="center"/>
      <protection hidden="1"/>
    </xf>
    <xf numFmtId="3" fontId="4" fillId="0" borderId="25" xfId="0" applyNumberFormat="1" applyFont="1" applyBorder="1" applyAlignment="1" applyProtection="1">
      <alignment horizontal="center"/>
      <protection hidden="1"/>
    </xf>
    <xf numFmtId="3" fontId="0" fillId="0" borderId="31" xfId="0" applyNumberFormat="1" applyBorder="1" applyAlignment="1" applyProtection="1">
      <alignment horizontal="center"/>
      <protection hidden="1"/>
    </xf>
    <xf numFmtId="3" fontId="7" fillId="0" borderId="40" xfId="0" applyNumberFormat="1" applyFont="1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left"/>
      <protection hidden="1"/>
    </xf>
    <xf numFmtId="0" fontId="0" fillId="0" borderId="15" xfId="0" applyBorder="1" applyAlignment="1" applyProtection="1">
      <alignment horizontal="left"/>
      <protection hidden="1"/>
    </xf>
    <xf numFmtId="0" fontId="7" fillId="0" borderId="39" xfId="0" applyFont="1" applyBorder="1" applyAlignment="1" applyProtection="1">
      <alignment horizontal="left"/>
      <protection hidden="1"/>
    </xf>
    <xf numFmtId="3" fontId="0" fillId="0" borderId="44" xfId="0" applyNumberFormat="1" applyBorder="1" applyAlignment="1" applyProtection="1">
      <alignment horizontal="center"/>
      <protection hidden="1"/>
    </xf>
    <xf numFmtId="3" fontId="0" fillId="0" borderId="45" xfId="0" applyNumberFormat="1" applyBorder="1" applyAlignment="1" applyProtection="1">
      <alignment horizontal="center"/>
      <protection hidden="1"/>
    </xf>
    <xf numFmtId="3" fontId="0" fillId="0" borderId="46" xfId="0" applyNumberFormat="1" applyBorder="1" applyAlignment="1" applyProtection="1">
      <alignment horizontal="center"/>
      <protection hidden="1"/>
    </xf>
    <xf numFmtId="3" fontId="0" fillId="0" borderId="47" xfId="0" applyNumberFormat="1" applyBorder="1" applyAlignment="1" applyProtection="1">
      <alignment horizontal="center"/>
      <protection hidden="1"/>
    </xf>
    <xf numFmtId="3" fontId="0" fillId="0" borderId="48" xfId="0" applyNumberFormat="1" applyBorder="1" applyAlignment="1" applyProtection="1">
      <alignment horizontal="center"/>
      <protection hidden="1"/>
    </xf>
    <xf numFmtId="3" fontId="0" fillId="0" borderId="49" xfId="0" applyNumberFormat="1" applyBorder="1" applyAlignment="1" applyProtection="1">
      <alignment horizontal="center"/>
      <protection hidden="1"/>
    </xf>
    <xf numFmtId="3" fontId="0" fillId="0" borderId="50" xfId="0" applyNumberFormat="1" applyBorder="1" applyAlignment="1" applyProtection="1">
      <alignment horizontal="center"/>
      <protection hidden="1"/>
    </xf>
    <xf numFmtId="0" fontId="11" fillId="0" borderId="0" xfId="0" applyFont="1"/>
    <xf numFmtId="0" fontId="12" fillId="0" borderId="0" xfId="0" applyFont="1"/>
    <xf numFmtId="3" fontId="0" fillId="0" borderId="0" xfId="0" applyNumberFormat="1" applyAlignment="1">
      <alignment horizontal="center"/>
    </xf>
    <xf numFmtId="3" fontId="12" fillId="0" borderId="0" xfId="0" applyNumberFormat="1" applyFont="1" applyAlignment="1">
      <alignment horizontal="center"/>
    </xf>
    <xf numFmtId="2" fontId="0" fillId="0" borderId="0" xfId="0" applyNumberFormat="1"/>
    <xf numFmtId="0" fontId="11" fillId="0" borderId="0" xfId="12" applyFont="1"/>
    <xf numFmtId="0" fontId="13" fillId="0" borderId="0" xfId="12"/>
    <xf numFmtId="0" fontId="12" fillId="0" borderId="0" xfId="12" applyFont="1"/>
    <xf numFmtId="2" fontId="13" fillId="0" borderId="0" xfId="12" applyNumberFormat="1"/>
    <xf numFmtId="3" fontId="13" fillId="0" borderId="0" xfId="12" applyNumberFormat="1" applyAlignment="1">
      <alignment horizontal="center"/>
    </xf>
    <xf numFmtId="3" fontId="12" fillId="0" borderId="0" xfId="12" applyNumberFormat="1" applyFont="1" applyAlignment="1">
      <alignment horizontal="center"/>
    </xf>
    <xf numFmtId="3" fontId="0" fillId="0" borderId="52" xfId="0" applyNumberFormat="1" applyBorder="1" applyAlignment="1" applyProtection="1">
      <alignment horizontal="center"/>
      <protection hidden="1"/>
    </xf>
    <xf numFmtId="0" fontId="7" fillId="0" borderId="54" xfId="0" applyFont="1" applyBorder="1" applyAlignment="1">
      <alignment horizontal="left"/>
    </xf>
    <xf numFmtId="3" fontId="7" fillId="0" borderId="55" xfId="0" applyNumberFormat="1" applyFont="1" applyBorder="1" applyAlignment="1">
      <alignment horizontal="center"/>
    </xf>
    <xf numFmtId="3" fontId="7" fillId="0" borderId="36" xfId="0" applyNumberFormat="1" applyFont="1" applyBorder="1" applyAlignment="1">
      <alignment horizontal="center"/>
    </xf>
    <xf numFmtId="3" fontId="7" fillId="0" borderId="56" xfId="0" applyNumberFormat="1" applyFont="1" applyBorder="1" applyAlignment="1">
      <alignment horizontal="center"/>
    </xf>
    <xf numFmtId="3" fontId="7" fillId="0" borderId="39" xfId="0" applyNumberFormat="1" applyFont="1" applyBorder="1" applyAlignment="1">
      <alignment horizontal="center"/>
    </xf>
    <xf numFmtId="0" fontId="4" fillId="2" borderId="39" xfId="0" applyFont="1" applyFill="1" applyBorder="1"/>
    <xf numFmtId="3" fontId="4" fillId="2" borderId="55" xfId="0" applyNumberFormat="1" applyFont="1" applyFill="1" applyBorder="1" applyAlignment="1">
      <alignment horizontal="center"/>
    </xf>
    <xf numFmtId="3" fontId="4" fillId="2" borderId="36" xfId="0" applyNumberFormat="1" applyFont="1" applyFill="1" applyBorder="1" applyAlignment="1">
      <alignment horizontal="center"/>
    </xf>
    <xf numFmtId="3" fontId="4" fillId="2" borderId="39" xfId="0" applyNumberFormat="1" applyFont="1" applyFill="1" applyBorder="1" applyAlignment="1">
      <alignment horizontal="center"/>
    </xf>
    <xf numFmtId="3" fontId="8" fillId="0" borderId="57" xfId="0" applyNumberFormat="1" applyFont="1" applyBorder="1" applyAlignment="1">
      <alignment horizontal="center"/>
    </xf>
    <xf numFmtId="0" fontId="4" fillId="0" borderId="53" xfId="0" applyFont="1" applyBorder="1" applyAlignment="1" applyProtection="1">
      <alignment horizontal="left"/>
      <protection hidden="1"/>
    </xf>
    <xf numFmtId="9" fontId="0" fillId="0" borderId="0" xfId="11" applyFont="1" applyAlignment="1" applyProtection="1">
      <alignment horizontal="center"/>
      <protection hidden="1"/>
    </xf>
    <xf numFmtId="169" fontId="16" fillId="0" borderId="23" xfId="11" applyNumberFormat="1" applyFont="1" applyBorder="1" applyAlignment="1" applyProtection="1">
      <alignment horizontal="center"/>
      <protection hidden="1"/>
    </xf>
    <xf numFmtId="4" fontId="0" fillId="0" borderId="0" xfId="0" applyNumberFormat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left"/>
      <protection hidden="1"/>
    </xf>
    <xf numFmtId="169" fontId="16" fillId="0" borderId="58" xfId="11" applyNumberFormat="1" applyFont="1" applyBorder="1" applyAlignment="1" applyProtection="1">
      <alignment horizontal="center"/>
      <protection hidden="1"/>
    </xf>
    <xf numFmtId="0" fontId="4" fillId="4" borderId="13" xfId="0" applyFont="1" applyFill="1" applyBorder="1" applyAlignment="1">
      <alignment horizontal="left"/>
    </xf>
    <xf numFmtId="169" fontId="16" fillId="4" borderId="59" xfId="11" applyNumberFormat="1" applyFont="1" applyFill="1" applyBorder="1" applyAlignment="1">
      <alignment horizontal="center"/>
    </xf>
    <xf numFmtId="0" fontId="17" fillId="0" borderId="13" xfId="0" applyFont="1" applyBorder="1" applyAlignment="1" applyProtection="1">
      <alignment horizontal="left"/>
      <protection hidden="1"/>
    </xf>
    <xf numFmtId="3" fontId="0" fillId="0" borderId="61" xfId="0" applyNumberFormat="1" applyBorder="1" applyAlignment="1" applyProtection="1">
      <alignment horizontal="center"/>
      <protection hidden="1"/>
    </xf>
    <xf numFmtId="3" fontId="4" fillId="0" borderId="32" xfId="0" applyNumberFormat="1" applyFont="1" applyBorder="1" applyAlignment="1" applyProtection="1">
      <alignment horizontal="center"/>
      <protection hidden="1"/>
    </xf>
    <xf numFmtId="3" fontId="0" fillId="0" borderId="62" xfId="0" applyNumberFormat="1" applyBorder="1" applyAlignment="1" applyProtection="1">
      <alignment horizontal="center"/>
      <protection hidden="1"/>
    </xf>
    <xf numFmtId="3" fontId="0" fillId="0" borderId="64" xfId="0" applyNumberFormat="1" applyBorder="1" applyAlignment="1" applyProtection="1">
      <alignment horizontal="center"/>
      <protection hidden="1"/>
    </xf>
    <xf numFmtId="3" fontId="4" fillId="0" borderId="0" xfId="0" applyNumberFormat="1" applyFont="1" applyAlignment="1" applyProtection="1">
      <alignment horizontal="center"/>
      <protection hidden="1"/>
    </xf>
    <xf numFmtId="0" fontId="0" fillId="0" borderId="65" xfId="0" applyBorder="1" applyAlignment="1" applyProtection="1">
      <alignment horizontal="left"/>
      <protection hidden="1"/>
    </xf>
    <xf numFmtId="0" fontId="0" fillId="0" borderId="66" xfId="0" applyBorder="1" applyAlignment="1" applyProtection="1">
      <alignment horizontal="left"/>
      <protection hidden="1"/>
    </xf>
    <xf numFmtId="3" fontId="0" fillId="0" borderId="68" xfId="0" applyNumberFormat="1" applyBorder="1" applyAlignment="1" applyProtection="1">
      <alignment horizontal="center"/>
      <protection hidden="1"/>
    </xf>
    <xf numFmtId="0" fontId="0" fillId="0" borderId="67" xfId="0" applyBorder="1" applyAlignment="1" applyProtection="1">
      <alignment horizontal="left"/>
      <protection hidden="1"/>
    </xf>
    <xf numFmtId="3" fontId="0" fillId="0" borderId="51" xfId="0" applyNumberFormat="1" applyBorder="1" applyAlignment="1" applyProtection="1">
      <alignment horizontal="center"/>
      <protection hidden="1"/>
    </xf>
    <xf numFmtId="0" fontId="0" fillId="0" borderId="69" xfId="0" applyBorder="1" applyAlignment="1" applyProtection="1">
      <alignment horizontal="left"/>
      <protection hidden="1"/>
    </xf>
    <xf numFmtId="0" fontId="0" fillId="0" borderId="70" xfId="0" applyBorder="1" applyAlignment="1" applyProtection="1">
      <alignment horizontal="left"/>
      <protection hidden="1"/>
    </xf>
    <xf numFmtId="3" fontId="4" fillId="0" borderId="53" xfId="0" applyNumberFormat="1" applyFont="1" applyBorder="1" applyAlignment="1" applyProtection="1">
      <alignment horizontal="center"/>
      <protection hidden="1"/>
    </xf>
    <xf numFmtId="3" fontId="0" fillId="0" borderId="42" xfId="0" applyNumberFormat="1" applyBorder="1" applyAlignment="1" applyProtection="1">
      <alignment horizontal="center"/>
      <protection hidden="1"/>
    </xf>
    <xf numFmtId="3" fontId="0" fillId="0" borderId="43" xfId="0" applyNumberFormat="1" applyBorder="1" applyAlignment="1" applyProtection="1">
      <alignment horizontal="center"/>
      <protection hidden="1"/>
    </xf>
    <xf numFmtId="0" fontId="3" fillId="0" borderId="24" xfId="0" applyFont="1" applyBorder="1" applyAlignment="1" applyProtection="1">
      <alignment horizontal="left"/>
      <protection hidden="1"/>
    </xf>
    <xf numFmtId="3" fontId="6" fillId="0" borderId="64" xfId="0" applyNumberFormat="1" applyFont="1" applyBorder="1" applyAlignment="1" applyProtection="1">
      <alignment horizontal="center"/>
      <protection hidden="1"/>
    </xf>
    <xf numFmtId="3" fontId="13" fillId="0" borderId="57" xfId="0" applyNumberFormat="1" applyFont="1" applyBorder="1" applyAlignment="1">
      <alignment horizontal="center"/>
    </xf>
    <xf numFmtId="3" fontId="3" fillId="0" borderId="27" xfId="0" applyNumberFormat="1" applyFont="1" applyBorder="1" applyAlignment="1" applyProtection="1">
      <alignment horizontal="center"/>
      <protection hidden="1"/>
    </xf>
    <xf numFmtId="3" fontId="3" fillId="0" borderId="4" xfId="0" applyNumberFormat="1" applyFont="1" applyBorder="1" applyAlignment="1" applyProtection="1">
      <alignment horizontal="center"/>
      <protection hidden="1"/>
    </xf>
    <xf numFmtId="3" fontId="3" fillId="0" borderId="16" xfId="0" applyNumberFormat="1" applyFont="1" applyBorder="1" applyAlignment="1" applyProtection="1">
      <alignment horizontal="center"/>
      <protection hidden="1"/>
    </xf>
    <xf numFmtId="3" fontId="3" fillId="0" borderId="6" xfId="0" applyNumberFormat="1" applyFont="1" applyBorder="1" applyAlignment="1" applyProtection="1">
      <alignment horizontal="center"/>
      <protection hidden="1"/>
    </xf>
    <xf numFmtId="3" fontId="3" fillId="0" borderId="7" xfId="0" applyNumberFormat="1" applyFont="1" applyBorder="1" applyAlignment="1" applyProtection="1">
      <alignment horizontal="center"/>
      <protection hidden="1"/>
    </xf>
    <xf numFmtId="3" fontId="3" fillId="0" borderId="17" xfId="0" applyNumberFormat="1" applyFont="1" applyBorder="1" applyAlignment="1" applyProtection="1">
      <alignment horizontal="center"/>
      <protection hidden="1"/>
    </xf>
    <xf numFmtId="3" fontId="3" fillId="0" borderId="8" xfId="0" applyNumberFormat="1" applyFont="1" applyBorder="1" applyAlignment="1" applyProtection="1">
      <alignment horizontal="center"/>
      <protection hidden="1"/>
    </xf>
    <xf numFmtId="3" fontId="3" fillId="0" borderId="9" xfId="0" applyNumberFormat="1" applyFont="1" applyBorder="1" applyAlignment="1" applyProtection="1">
      <alignment horizontal="center"/>
      <protection hidden="1"/>
    </xf>
    <xf numFmtId="3" fontId="12" fillId="0" borderId="39" xfId="0" applyNumberFormat="1" applyFont="1" applyBorder="1" applyAlignment="1">
      <alignment horizontal="center"/>
    </xf>
    <xf numFmtId="3" fontId="12" fillId="0" borderId="72" xfId="0" applyNumberFormat="1" applyFont="1" applyBorder="1" applyAlignment="1">
      <alignment horizontal="center"/>
    </xf>
    <xf numFmtId="3" fontId="12" fillId="0" borderId="73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 horizontal="center"/>
    </xf>
    <xf numFmtId="0" fontId="0" fillId="0" borderId="13" xfId="0" applyBorder="1"/>
    <xf numFmtId="3" fontId="12" fillId="0" borderId="74" xfId="0" applyNumberFormat="1" applyFont="1" applyBorder="1" applyAlignment="1">
      <alignment horizontal="center"/>
    </xf>
    <xf numFmtId="0" fontId="13" fillId="0" borderId="53" xfId="12" applyBorder="1"/>
    <xf numFmtId="3" fontId="12" fillId="0" borderId="53" xfId="12" applyNumberFormat="1" applyFont="1" applyBorder="1" applyAlignment="1">
      <alignment horizontal="center"/>
    </xf>
    <xf numFmtId="0" fontId="12" fillId="0" borderId="13" xfId="12" applyFont="1" applyBorder="1"/>
    <xf numFmtId="3" fontId="12" fillId="0" borderId="71" xfId="12" applyNumberFormat="1" applyFont="1" applyBorder="1" applyAlignment="1">
      <alignment horizontal="center"/>
    </xf>
    <xf numFmtId="3" fontId="12" fillId="0" borderId="72" xfId="12" applyNumberFormat="1" applyFont="1" applyBorder="1" applyAlignment="1">
      <alignment horizontal="center"/>
    </xf>
    <xf numFmtId="3" fontId="12" fillId="0" borderId="13" xfId="12" applyNumberFormat="1" applyFont="1" applyBorder="1" applyAlignment="1">
      <alignment horizontal="center"/>
    </xf>
    <xf numFmtId="169" fontId="17" fillId="0" borderId="10" xfId="11" applyNumberFormat="1" applyFont="1" applyFill="1" applyBorder="1" applyAlignment="1" applyProtection="1">
      <alignment horizontal="center"/>
      <protection hidden="1"/>
    </xf>
    <xf numFmtId="169" fontId="17" fillId="0" borderId="11" xfId="11" applyNumberFormat="1" applyFont="1" applyFill="1" applyBorder="1" applyAlignment="1" applyProtection="1">
      <alignment horizontal="center"/>
      <protection hidden="1"/>
    </xf>
    <xf numFmtId="3" fontId="4" fillId="0" borderId="27" xfId="0" applyNumberFormat="1" applyFont="1" applyBorder="1" applyAlignment="1" applyProtection="1">
      <alignment horizontal="center"/>
      <protection hidden="1"/>
    </xf>
    <xf numFmtId="3" fontId="4" fillId="0" borderId="28" xfId="0" applyNumberFormat="1" applyFont="1" applyBorder="1" applyAlignment="1" applyProtection="1">
      <alignment horizontal="center"/>
      <protection hidden="1"/>
    </xf>
    <xf numFmtId="3" fontId="4" fillId="0" borderId="29" xfId="0" applyNumberFormat="1" applyFont="1" applyBorder="1" applyAlignment="1" applyProtection="1">
      <alignment horizontal="center"/>
      <protection hidden="1"/>
    </xf>
    <xf numFmtId="3" fontId="3" fillId="0" borderId="1" xfId="0" applyNumberFormat="1" applyFont="1" applyBorder="1" applyAlignment="1" applyProtection="1">
      <alignment horizontal="center"/>
      <protection hidden="1"/>
    </xf>
    <xf numFmtId="3" fontId="3" fillId="0" borderId="2" xfId="0" applyNumberFormat="1" applyFont="1" applyBorder="1" applyAlignment="1" applyProtection="1">
      <alignment horizontal="center"/>
      <protection hidden="1"/>
    </xf>
    <xf numFmtId="3" fontId="3" fillId="0" borderId="3" xfId="0" applyNumberFormat="1" applyFont="1" applyBorder="1" applyAlignment="1" applyProtection="1">
      <alignment horizontal="center"/>
      <protection hidden="1"/>
    </xf>
    <xf numFmtId="0" fontId="10" fillId="3" borderId="75" xfId="0" applyFont="1" applyFill="1" applyBorder="1"/>
    <xf numFmtId="0" fontId="0" fillId="0" borderId="76" xfId="0" applyBorder="1" applyAlignment="1">
      <alignment horizontal="left"/>
    </xf>
    <xf numFmtId="0" fontId="0" fillId="0" borderId="77" xfId="0" applyBorder="1" applyAlignment="1">
      <alignment horizontal="left"/>
    </xf>
    <xf numFmtId="3" fontId="10" fillId="3" borderId="75" xfId="0" applyNumberFormat="1" applyFont="1" applyFill="1" applyBorder="1" applyAlignment="1" applyProtection="1">
      <alignment horizontal="center"/>
      <protection hidden="1"/>
    </xf>
    <xf numFmtId="3" fontId="13" fillId="0" borderId="78" xfId="0" applyNumberFormat="1" applyFont="1" applyBorder="1" applyAlignment="1" applyProtection="1">
      <alignment horizontal="center"/>
      <protection hidden="1"/>
    </xf>
    <xf numFmtId="3" fontId="13" fillId="0" borderId="76" xfId="0" applyNumberFormat="1" applyFont="1" applyBorder="1" applyAlignment="1" applyProtection="1">
      <alignment horizontal="center"/>
      <protection hidden="1"/>
    </xf>
    <xf numFmtId="3" fontId="13" fillId="0" borderId="77" xfId="0" applyNumberFormat="1" applyFont="1" applyBorder="1" applyAlignment="1" applyProtection="1">
      <alignment horizontal="center"/>
      <protection hidden="1"/>
    </xf>
    <xf numFmtId="3" fontId="10" fillId="3" borderId="80" xfId="0" applyNumberFormat="1" applyFont="1" applyFill="1" applyBorder="1" applyAlignment="1">
      <alignment horizontal="center"/>
    </xf>
    <xf numFmtId="3" fontId="10" fillId="3" borderId="81" xfId="0" applyNumberFormat="1" applyFont="1" applyFill="1" applyBorder="1" applyAlignment="1">
      <alignment horizontal="center"/>
    </xf>
    <xf numFmtId="3" fontId="10" fillId="3" borderId="82" xfId="0" applyNumberFormat="1" applyFont="1" applyFill="1" applyBorder="1" applyAlignment="1">
      <alignment horizontal="center"/>
    </xf>
    <xf numFmtId="3" fontId="13" fillId="0" borderId="83" xfId="0" applyNumberFormat="1" applyFont="1" applyBorder="1" applyAlignment="1">
      <alignment horizontal="center"/>
    </xf>
    <xf numFmtId="3" fontId="13" fillId="0" borderId="84" xfId="0" applyNumberFormat="1" applyFont="1" applyBorder="1" applyAlignment="1">
      <alignment horizontal="center"/>
    </xf>
    <xf numFmtId="3" fontId="8" fillId="0" borderId="84" xfId="0" applyNumberFormat="1" applyFont="1" applyBorder="1" applyAlignment="1">
      <alignment horizontal="center"/>
    </xf>
    <xf numFmtId="3" fontId="13" fillId="0" borderId="85" xfId="0" applyNumberFormat="1" applyFont="1" applyBorder="1" applyAlignment="1">
      <alignment horizontal="center"/>
    </xf>
    <xf numFmtId="3" fontId="13" fillId="0" borderId="86" xfId="0" applyNumberFormat="1" applyFont="1" applyBorder="1" applyAlignment="1">
      <alignment horizontal="center"/>
    </xf>
    <xf numFmtId="3" fontId="13" fillId="0" borderId="87" xfId="0" applyNumberFormat="1" applyFont="1" applyBorder="1" applyAlignment="1">
      <alignment horizontal="center"/>
    </xf>
    <xf numFmtId="3" fontId="8" fillId="0" borderId="87" xfId="0" applyNumberFormat="1" applyFont="1" applyBorder="1" applyAlignment="1">
      <alignment horizontal="center"/>
    </xf>
    <xf numFmtId="3" fontId="8" fillId="0" borderId="88" xfId="0" applyNumberFormat="1" applyFont="1" applyBorder="1" applyAlignment="1">
      <alignment horizontal="center"/>
    </xf>
    <xf numFmtId="3" fontId="4" fillId="0" borderId="79" xfId="0" applyNumberFormat="1" applyFont="1" applyBorder="1" applyAlignment="1">
      <alignment horizontal="center"/>
    </xf>
    <xf numFmtId="3" fontId="10" fillId="3" borderId="13" xfId="0" applyNumberFormat="1" applyFont="1" applyFill="1" applyBorder="1" applyAlignment="1">
      <alignment horizontal="center"/>
    </xf>
    <xf numFmtId="3" fontId="12" fillId="0" borderId="89" xfId="0" applyNumberFormat="1" applyFont="1" applyBorder="1" applyAlignment="1">
      <alignment horizontal="center"/>
    </xf>
    <xf numFmtId="3" fontId="12" fillId="0" borderId="90" xfId="0" applyNumberFormat="1" applyFont="1" applyBorder="1" applyAlignment="1">
      <alignment horizontal="center"/>
    </xf>
    <xf numFmtId="3" fontId="13" fillId="0" borderId="4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13" fillId="0" borderId="6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13" fillId="0" borderId="8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68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61" xfId="0" applyNumberFormat="1" applyBorder="1" applyAlignment="1">
      <alignment horizontal="center"/>
    </xf>
    <xf numFmtId="0" fontId="0" fillId="0" borderId="6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61" xfId="0" applyBorder="1" applyAlignment="1">
      <alignment horizontal="left"/>
    </xf>
    <xf numFmtId="3" fontId="13" fillId="0" borderId="91" xfId="0" applyNumberFormat="1" applyFont="1" applyBorder="1" applyAlignment="1">
      <alignment horizontal="center"/>
    </xf>
    <xf numFmtId="3" fontId="13" fillId="0" borderId="16" xfId="0" applyNumberFormat="1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13" fillId="0" borderId="17" xfId="0" applyNumberFormat="1" applyFon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12" fillId="0" borderId="68" xfId="0" applyNumberFormat="1" applyFont="1" applyBorder="1" applyAlignment="1">
      <alignment horizontal="center"/>
    </xf>
    <xf numFmtId="3" fontId="12" fillId="0" borderId="14" xfId="0" applyNumberFormat="1" applyFont="1" applyBorder="1" applyAlignment="1">
      <alignment horizontal="center"/>
    </xf>
    <xf numFmtId="3" fontId="12" fillId="0" borderId="61" xfId="0" applyNumberFormat="1" applyFont="1" applyBorder="1" applyAlignment="1">
      <alignment horizontal="center"/>
    </xf>
    <xf numFmtId="3" fontId="12" fillId="0" borderId="94" xfId="12" applyNumberFormat="1" applyFont="1" applyBorder="1" applyAlignment="1">
      <alignment horizontal="center"/>
    </xf>
    <xf numFmtId="3" fontId="13" fillId="0" borderId="4" xfId="12" applyNumberFormat="1" applyBorder="1" applyAlignment="1">
      <alignment horizontal="center"/>
    </xf>
    <xf numFmtId="3" fontId="13" fillId="0" borderId="6" xfId="12" applyNumberFormat="1" applyBorder="1" applyAlignment="1">
      <alignment horizontal="center"/>
    </xf>
    <xf numFmtId="3" fontId="13" fillId="0" borderId="8" xfId="12" applyNumberFormat="1" applyBorder="1" applyAlignment="1">
      <alignment horizontal="center"/>
    </xf>
    <xf numFmtId="3" fontId="12" fillId="0" borderId="30" xfId="12" applyNumberFormat="1" applyFont="1" applyBorder="1" applyAlignment="1">
      <alignment horizontal="center"/>
    </xf>
    <xf numFmtId="3" fontId="13" fillId="0" borderId="27" xfId="12" applyNumberFormat="1" applyBorder="1" applyAlignment="1">
      <alignment horizontal="center"/>
    </xf>
    <xf numFmtId="3" fontId="13" fillId="0" borderId="28" xfId="12" applyNumberFormat="1" applyBorder="1" applyAlignment="1">
      <alignment horizontal="center"/>
    </xf>
    <xf numFmtId="3" fontId="13" fillId="0" borderId="95" xfId="12" applyNumberFormat="1" applyBorder="1" applyAlignment="1">
      <alignment horizontal="center"/>
    </xf>
    <xf numFmtId="3" fontId="12" fillId="0" borderId="96" xfId="12" applyNumberFormat="1" applyFont="1" applyBorder="1" applyAlignment="1">
      <alignment horizontal="center"/>
    </xf>
    <xf numFmtId="3" fontId="13" fillId="0" borderId="41" xfId="12" applyNumberFormat="1" applyBorder="1" applyAlignment="1">
      <alignment horizontal="center"/>
    </xf>
    <xf numFmtId="3" fontId="13" fillId="0" borderId="92" xfId="12" applyNumberFormat="1" applyBorder="1" applyAlignment="1">
      <alignment horizontal="center"/>
    </xf>
    <xf numFmtId="3" fontId="13" fillId="0" borderId="93" xfId="12" applyNumberFormat="1" applyBorder="1" applyAlignment="1">
      <alignment horizontal="center"/>
    </xf>
    <xf numFmtId="0" fontId="13" fillId="0" borderId="68" xfId="12" applyBorder="1" applyAlignment="1">
      <alignment horizontal="left"/>
    </xf>
    <xf numFmtId="0" fontId="13" fillId="0" borderId="14" xfId="12" applyBorder="1" applyAlignment="1">
      <alignment horizontal="left"/>
    </xf>
    <xf numFmtId="0" fontId="13" fillId="0" borderId="61" xfId="12" applyBorder="1" applyAlignment="1">
      <alignment horizontal="left"/>
    </xf>
    <xf numFmtId="0" fontId="4" fillId="0" borderId="0" xfId="0" applyFont="1"/>
    <xf numFmtId="3" fontId="18" fillId="0" borderId="98" xfId="0" applyNumberFormat="1" applyFont="1" applyBorder="1" applyAlignment="1">
      <alignment horizontal="center"/>
    </xf>
    <xf numFmtId="3" fontId="18" fillId="0" borderId="97" xfId="0" applyNumberFormat="1" applyFont="1" applyBorder="1" applyAlignment="1">
      <alignment horizontal="center"/>
    </xf>
    <xf numFmtId="3" fontId="10" fillId="5" borderId="25" xfId="0" applyNumberFormat="1" applyFont="1" applyFill="1" applyBorder="1" applyAlignment="1">
      <alignment horizontal="center"/>
    </xf>
    <xf numFmtId="3" fontId="10" fillId="5" borderId="11" xfId="0" applyNumberFormat="1" applyFont="1" applyFill="1" applyBorder="1" applyAlignment="1">
      <alignment horizontal="center"/>
    </xf>
    <xf numFmtId="3" fontId="0" fillId="0" borderId="99" xfId="0" applyNumberFormat="1" applyBorder="1" applyAlignment="1">
      <alignment horizontal="center"/>
    </xf>
    <xf numFmtId="3" fontId="13" fillId="0" borderId="99" xfId="12" applyNumberFormat="1" applyBorder="1" applyAlignment="1">
      <alignment horizontal="center"/>
    </xf>
    <xf numFmtId="3" fontId="0" fillId="0" borderId="16" xfId="0" applyNumberFormat="1" applyBorder="1" applyAlignment="1" applyProtection="1">
      <alignment horizontal="center"/>
      <protection hidden="1"/>
    </xf>
    <xf numFmtId="3" fontId="0" fillId="0" borderId="100" xfId="0" applyNumberFormat="1" applyBorder="1" applyAlignment="1">
      <alignment horizontal="center"/>
    </xf>
    <xf numFmtId="3" fontId="0" fillId="0" borderId="101" xfId="0" applyNumberFormat="1" applyBorder="1" applyAlignment="1">
      <alignment horizontal="center"/>
    </xf>
    <xf numFmtId="3" fontId="0" fillId="0" borderId="101" xfId="7" applyNumberFormat="1" applyFont="1" applyBorder="1" applyAlignment="1">
      <alignment horizontal="center"/>
    </xf>
    <xf numFmtId="3" fontId="0" fillId="0" borderId="102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6" xfId="7" applyNumberFormat="1" applyFont="1" applyBorder="1" applyAlignment="1">
      <alignment horizontal="center"/>
    </xf>
    <xf numFmtId="3" fontId="10" fillId="5" borderId="26" xfId="0" applyNumberFormat="1" applyFont="1" applyFill="1" applyBorder="1" applyAlignment="1">
      <alignment horizontal="center"/>
    </xf>
    <xf numFmtId="3" fontId="18" fillId="0" borderId="0" xfId="0" applyNumberFormat="1" applyFont="1" applyAlignment="1">
      <alignment horizontal="center"/>
    </xf>
    <xf numFmtId="3" fontId="0" fillId="0" borderId="98" xfId="0" applyNumberFormat="1" applyBorder="1" applyAlignment="1">
      <alignment horizontal="center"/>
    </xf>
    <xf numFmtId="3" fontId="0" fillId="0" borderId="97" xfId="0" applyNumberFormat="1" applyBorder="1" applyAlignment="1">
      <alignment horizontal="center"/>
    </xf>
    <xf numFmtId="3" fontId="10" fillId="5" borderId="22" xfId="0" applyNumberFormat="1" applyFont="1" applyFill="1" applyBorder="1" applyAlignment="1">
      <alignment horizontal="center"/>
    </xf>
    <xf numFmtId="10" fontId="7" fillId="4" borderId="60" xfId="11" applyNumberFormat="1" applyFont="1" applyFill="1" applyBorder="1" applyAlignment="1">
      <alignment horizontal="center"/>
    </xf>
    <xf numFmtId="10" fontId="17" fillId="0" borderId="11" xfId="11" applyNumberFormat="1" applyFont="1" applyFill="1" applyBorder="1" applyAlignment="1" applyProtection="1">
      <alignment horizontal="center"/>
      <protection hidden="1"/>
    </xf>
    <xf numFmtId="3" fontId="4" fillId="0" borderId="38" xfId="0" applyNumberFormat="1" applyFont="1" applyBorder="1" applyAlignment="1" applyProtection="1">
      <alignment horizontal="center"/>
      <protection hidden="1"/>
    </xf>
    <xf numFmtId="3" fontId="16" fillId="0" borderId="38" xfId="0" applyNumberFormat="1" applyFont="1" applyBorder="1" applyAlignment="1" applyProtection="1">
      <alignment horizontal="center"/>
      <protection hidden="1"/>
    </xf>
    <xf numFmtId="3" fontId="16" fillId="0" borderId="14" xfId="0" applyNumberFormat="1" applyFont="1" applyBorder="1" applyAlignment="1" applyProtection="1">
      <alignment horizontal="center"/>
      <protection hidden="1"/>
    </xf>
    <xf numFmtId="3" fontId="16" fillId="0" borderId="15" xfId="0" applyNumberFormat="1" applyFont="1" applyBorder="1" applyAlignment="1" applyProtection="1">
      <alignment horizontal="center"/>
      <protection hidden="1"/>
    </xf>
    <xf numFmtId="3" fontId="4" fillId="0" borderId="0" xfId="0" applyNumberFormat="1" applyFont="1" applyProtection="1">
      <protection hidden="1"/>
    </xf>
    <xf numFmtId="3" fontId="0" fillId="0" borderId="98" xfId="0" applyNumberFormat="1" applyBorder="1" applyAlignment="1" applyProtection="1">
      <alignment horizontal="center"/>
      <protection hidden="1"/>
    </xf>
    <xf numFmtId="3" fontId="0" fillId="0" borderId="97" xfId="0" applyNumberFormat="1" applyBorder="1" applyAlignment="1" applyProtection="1">
      <alignment horizontal="center"/>
      <protection hidden="1"/>
    </xf>
    <xf numFmtId="3" fontId="18" fillId="0" borderId="98" xfId="0" applyNumberFormat="1" applyFont="1" applyBorder="1" applyAlignment="1" applyProtection="1">
      <alignment horizontal="center"/>
      <protection hidden="1"/>
    </xf>
    <xf numFmtId="3" fontId="18" fillId="0" borderId="97" xfId="0" applyNumberFormat="1" applyFont="1" applyBorder="1" applyAlignment="1" applyProtection="1">
      <alignment horizontal="center"/>
      <protection hidden="1"/>
    </xf>
    <xf numFmtId="10" fontId="4" fillId="0" borderId="0" xfId="11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6" fillId="0" borderId="97" xfId="0" applyNumberFormat="1" applyFont="1" applyBorder="1" applyAlignment="1">
      <alignment horizontal="center"/>
    </xf>
    <xf numFmtId="3" fontId="4" fillId="0" borderId="97" xfId="0" applyNumberFormat="1" applyFont="1" applyBorder="1" applyAlignment="1" applyProtection="1">
      <alignment horizontal="center"/>
      <protection hidden="1"/>
    </xf>
    <xf numFmtId="3" fontId="4" fillId="0" borderId="97" xfId="0" applyNumberFormat="1" applyFont="1" applyBorder="1" applyAlignment="1">
      <alignment horizontal="center"/>
    </xf>
    <xf numFmtId="3" fontId="16" fillId="0" borderId="97" xfId="0" applyNumberFormat="1" applyFont="1" applyBorder="1" applyAlignment="1" applyProtection="1">
      <alignment horizontal="center"/>
      <protection hidden="1"/>
    </xf>
    <xf numFmtId="0" fontId="19" fillId="0" borderId="0" xfId="0" applyFont="1" applyAlignment="1">
      <alignment horizontal="right"/>
    </xf>
    <xf numFmtId="169" fontId="16" fillId="0" borderId="18" xfId="11" applyNumberFormat="1" applyFont="1" applyBorder="1" applyAlignment="1" applyProtection="1">
      <alignment horizontal="center"/>
      <protection hidden="1"/>
    </xf>
    <xf numFmtId="169" fontId="16" fillId="0" borderId="19" xfId="11" applyNumberFormat="1" applyFont="1" applyBorder="1" applyAlignment="1" applyProtection="1">
      <alignment horizontal="center"/>
      <protection hidden="1"/>
    </xf>
    <xf numFmtId="0" fontId="16" fillId="0" borderId="20" xfId="0" applyFont="1" applyBorder="1" applyAlignment="1">
      <alignment horizontal="left"/>
    </xf>
    <xf numFmtId="3" fontId="0" fillId="0" borderId="10" xfId="0" applyNumberFormat="1" applyBorder="1" applyAlignment="1" applyProtection="1">
      <alignment horizontal="center"/>
      <protection hidden="1"/>
    </xf>
    <xf numFmtId="3" fontId="0" fillId="0" borderId="11" xfId="0" applyNumberFormat="1" applyBorder="1" applyAlignment="1" applyProtection="1">
      <alignment horizontal="center"/>
      <protection hidden="1"/>
    </xf>
    <xf numFmtId="3" fontId="0" fillId="0" borderId="104" xfId="0" applyNumberFormat="1" applyBorder="1" applyAlignment="1" applyProtection="1">
      <alignment horizontal="center"/>
      <protection hidden="1"/>
    </xf>
    <xf numFmtId="0" fontId="0" fillId="0" borderId="105" xfId="0" applyBorder="1" applyAlignment="1" applyProtection="1">
      <alignment horizontal="left"/>
      <protection hidden="1"/>
    </xf>
    <xf numFmtId="3" fontId="0" fillId="0" borderId="106" xfId="0" applyNumberFormat="1" applyBorder="1" applyAlignment="1" applyProtection="1">
      <alignment horizontal="center"/>
      <protection hidden="1"/>
    </xf>
    <xf numFmtId="3" fontId="0" fillId="0" borderId="107" xfId="0" applyNumberFormat="1" applyBorder="1" applyAlignment="1" applyProtection="1">
      <alignment horizontal="center"/>
      <protection hidden="1"/>
    </xf>
    <xf numFmtId="3" fontId="4" fillId="0" borderId="110" xfId="0" applyNumberFormat="1" applyFont="1" applyBorder="1" applyAlignment="1" applyProtection="1">
      <alignment horizontal="center"/>
      <protection hidden="1"/>
    </xf>
    <xf numFmtId="3" fontId="4" fillId="0" borderId="111" xfId="0" applyNumberFormat="1" applyFont="1" applyBorder="1" applyAlignment="1" applyProtection="1">
      <alignment horizontal="center"/>
      <protection hidden="1"/>
    </xf>
    <xf numFmtId="3" fontId="0" fillId="0" borderId="90" xfId="0" applyNumberFormat="1" applyBorder="1" applyAlignment="1" applyProtection="1">
      <alignment horizontal="center"/>
      <protection hidden="1"/>
    </xf>
    <xf numFmtId="3" fontId="0" fillId="0" borderId="112" xfId="0" applyNumberFormat="1" applyBorder="1" applyAlignment="1" applyProtection="1">
      <alignment horizontal="center"/>
      <protection hidden="1"/>
    </xf>
    <xf numFmtId="3" fontId="4" fillId="0" borderId="113" xfId="0" applyNumberFormat="1" applyFont="1" applyBorder="1" applyAlignment="1" applyProtection="1">
      <alignment horizontal="center"/>
      <protection hidden="1"/>
    </xf>
    <xf numFmtId="3" fontId="0" fillId="0" borderId="108" xfId="0" applyNumberFormat="1" applyBorder="1" applyAlignment="1" applyProtection="1">
      <alignment horizontal="center"/>
      <protection hidden="1"/>
    </xf>
    <xf numFmtId="3" fontId="7" fillId="0" borderId="103" xfId="0" applyNumberFormat="1" applyFont="1" applyBorder="1" applyAlignment="1" applyProtection="1">
      <alignment horizontal="center"/>
      <protection hidden="1"/>
    </xf>
    <xf numFmtId="3" fontId="4" fillId="0" borderId="109" xfId="0" applyNumberFormat="1" applyFont="1" applyBorder="1" applyAlignment="1" applyProtection="1">
      <alignment horizontal="center"/>
      <protection hidden="1"/>
    </xf>
    <xf numFmtId="3" fontId="7" fillId="0" borderId="114" xfId="0" applyNumberFormat="1" applyFont="1" applyBorder="1" applyAlignment="1" applyProtection="1">
      <alignment horizontal="center"/>
      <protection hidden="1"/>
    </xf>
    <xf numFmtId="0" fontId="20" fillId="0" borderId="0" xfId="0" applyFont="1"/>
    <xf numFmtId="4" fontId="20" fillId="0" borderId="0" xfId="0" applyNumberFormat="1" applyFont="1"/>
    <xf numFmtId="4" fontId="21" fillId="0" borderId="0" xfId="0" applyNumberFormat="1" applyFont="1"/>
    <xf numFmtId="4" fontId="0" fillId="0" borderId="0" xfId="0" applyNumberFormat="1"/>
    <xf numFmtId="0" fontId="12" fillId="0" borderId="13" xfId="0" applyFont="1" applyBorder="1"/>
    <xf numFmtId="0" fontId="7" fillId="0" borderId="13" xfId="0" applyFont="1" applyBorder="1" applyAlignment="1" applyProtection="1">
      <alignment horizontal="left"/>
      <protection hidden="1"/>
    </xf>
    <xf numFmtId="0" fontId="12" fillId="0" borderId="13" xfId="0" applyFont="1" applyBorder="1" applyAlignment="1" applyProtection="1">
      <alignment horizontal="left"/>
      <protection hidden="1"/>
    </xf>
    <xf numFmtId="3" fontId="12" fillId="0" borderId="53" xfId="0" applyNumberFormat="1" applyFont="1" applyBorder="1" applyAlignment="1">
      <alignment horizontal="center"/>
    </xf>
    <xf numFmtId="3" fontId="0" fillId="0" borderId="115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3" fontId="13" fillId="0" borderId="53" xfId="12" applyNumberFormat="1" applyBorder="1" applyAlignment="1">
      <alignment horizontal="center"/>
    </xf>
    <xf numFmtId="3" fontId="18" fillId="0" borderId="6" xfId="0" applyNumberFormat="1" applyFont="1" applyBorder="1" applyAlignment="1" applyProtection="1">
      <alignment horizontal="center"/>
      <protection hidden="1"/>
    </xf>
    <xf numFmtId="3" fontId="18" fillId="0" borderId="34" xfId="0" applyNumberFormat="1" applyFont="1" applyBorder="1" applyAlignment="1" applyProtection="1">
      <alignment horizontal="center"/>
      <protection hidden="1"/>
    </xf>
    <xf numFmtId="3" fontId="0" fillId="0" borderId="116" xfId="0" applyNumberFormat="1" applyBorder="1" applyAlignment="1" applyProtection="1">
      <alignment horizontal="center"/>
      <protection hidden="1"/>
    </xf>
    <xf numFmtId="3" fontId="18" fillId="0" borderId="45" xfId="0" applyNumberFormat="1" applyFont="1" applyBorder="1" applyAlignment="1" applyProtection="1">
      <alignment horizontal="center"/>
      <protection hidden="1"/>
    </xf>
    <xf numFmtId="0" fontId="4" fillId="0" borderId="13" xfId="0" applyFont="1" applyBorder="1"/>
    <xf numFmtId="3" fontId="4" fillId="0" borderId="13" xfId="0" applyNumberFormat="1" applyFont="1" applyBorder="1" applyAlignment="1">
      <alignment horizontal="center"/>
    </xf>
    <xf numFmtId="169" fontId="16" fillId="0" borderId="117" xfId="11" applyNumberFormat="1" applyFont="1" applyBorder="1" applyAlignment="1" applyProtection="1">
      <alignment horizontal="center"/>
      <protection hidden="1"/>
    </xf>
    <xf numFmtId="3" fontId="0" fillId="0" borderId="118" xfId="0" applyNumberForma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left"/>
      <protection hidden="1"/>
    </xf>
    <xf numFmtId="3" fontId="4" fillId="0" borderId="119" xfId="0" applyNumberFormat="1" applyFont="1" applyBorder="1" applyAlignment="1" applyProtection="1">
      <alignment horizontal="center"/>
      <protection hidden="1"/>
    </xf>
    <xf numFmtId="3" fontId="18" fillId="0" borderId="32" xfId="0" applyNumberFormat="1" applyFont="1" applyBorder="1" applyAlignment="1" applyProtection="1">
      <alignment horizontal="center"/>
      <protection hidden="1"/>
    </xf>
    <xf numFmtId="3" fontId="8" fillId="0" borderId="120" xfId="0" applyNumberFormat="1" applyFont="1" applyBorder="1" applyAlignment="1">
      <alignment horizontal="center"/>
    </xf>
    <xf numFmtId="3" fontId="0" fillId="0" borderId="121" xfId="0" applyNumberFormat="1" applyBorder="1" applyAlignment="1" applyProtection="1">
      <alignment horizontal="center"/>
      <protection hidden="1"/>
    </xf>
    <xf numFmtId="3" fontId="13" fillId="0" borderId="32" xfId="12" applyNumberFormat="1" applyBorder="1" applyAlignment="1">
      <alignment horizontal="center"/>
    </xf>
    <xf numFmtId="3" fontId="12" fillId="0" borderId="122" xfId="12" applyNumberFormat="1" applyFont="1" applyBorder="1" applyAlignment="1">
      <alignment horizontal="center"/>
    </xf>
    <xf numFmtId="3" fontId="0" fillId="0" borderId="0" xfId="0" applyNumberFormat="1"/>
    <xf numFmtId="3" fontId="3" fillId="0" borderId="6" xfId="0" applyNumberFormat="1" applyFont="1" applyBorder="1" applyAlignment="1">
      <alignment horizontal="center"/>
    </xf>
    <xf numFmtId="3" fontId="12" fillId="0" borderId="73" xfId="12" applyNumberFormat="1" applyFont="1" applyBorder="1" applyAlignment="1">
      <alignment horizontal="center"/>
    </xf>
    <xf numFmtId="3" fontId="13" fillId="0" borderId="34" xfId="12" applyNumberFormat="1" applyBorder="1" applyAlignment="1">
      <alignment horizontal="center"/>
    </xf>
    <xf numFmtId="3" fontId="13" fillId="0" borderId="123" xfId="12" applyNumberFormat="1" applyBorder="1" applyAlignment="1">
      <alignment horizontal="center"/>
    </xf>
    <xf numFmtId="169" fontId="16" fillId="0" borderId="35" xfId="11" applyNumberFormat="1" applyFont="1" applyBorder="1" applyAlignment="1" applyProtection="1">
      <alignment horizontal="center"/>
      <protection hidden="1"/>
    </xf>
    <xf numFmtId="3" fontId="12" fillId="0" borderId="68" xfId="12" applyNumberFormat="1" applyFont="1" applyBorder="1" applyAlignment="1">
      <alignment horizontal="center"/>
    </xf>
    <xf numFmtId="3" fontId="12" fillId="0" borderId="14" xfId="12" applyNumberFormat="1" applyFont="1" applyBorder="1" applyAlignment="1">
      <alignment horizontal="center"/>
    </xf>
    <xf numFmtId="3" fontId="12" fillId="0" borderId="61" xfId="12" applyNumberFormat="1" applyFont="1" applyBorder="1" applyAlignment="1">
      <alignment horizontal="center"/>
    </xf>
    <xf numFmtId="169" fontId="16" fillId="0" borderId="61" xfId="11" applyNumberFormat="1" applyFont="1" applyBorder="1" applyAlignment="1" applyProtection="1">
      <alignment horizontal="center"/>
      <protection hidden="1"/>
    </xf>
    <xf numFmtId="4" fontId="0" fillId="0" borderId="5" xfId="0" applyNumberFormat="1" applyBorder="1" applyAlignment="1" applyProtection="1">
      <alignment horizontal="center"/>
      <protection hidden="1"/>
    </xf>
    <xf numFmtId="4" fontId="0" fillId="0" borderId="7" xfId="0" applyNumberFormat="1" applyBorder="1" applyAlignment="1" applyProtection="1">
      <alignment horizontal="center"/>
      <protection hidden="1"/>
    </xf>
    <xf numFmtId="4" fontId="0" fillId="0" borderId="63" xfId="0" applyNumberFormat="1" applyBorder="1" applyAlignment="1" applyProtection="1">
      <alignment horizontal="center"/>
      <protection hidden="1"/>
    </xf>
    <xf numFmtId="4" fontId="0" fillId="0" borderId="9" xfId="0" applyNumberFormat="1" applyBorder="1" applyAlignment="1" applyProtection="1">
      <alignment horizontal="center"/>
      <protection hidden="1"/>
    </xf>
  </cellXfs>
  <cellStyles count="26">
    <cellStyle name="Comma" xfId="1" xr:uid="{00000000-0005-0000-0000-000000000000}"/>
    <cellStyle name="Comma[0]" xfId="2" xr:uid="{00000000-0005-0000-0000-000001000000}"/>
    <cellStyle name="Currency" xfId="3" xr:uid="{00000000-0005-0000-0000-000002000000}"/>
    <cellStyle name="Currency[0]" xfId="4" xr:uid="{00000000-0005-0000-0000-000003000000}"/>
    <cellStyle name="Euro" xfId="10" xr:uid="{00000000-0005-0000-0000-000004000000}"/>
    <cellStyle name="Excel Built-in Comma" xfId="13" xr:uid="{00000000-0005-0000-0000-000005000000}"/>
    <cellStyle name="Heading" xfId="14" xr:uid="{00000000-0005-0000-0000-000006000000}"/>
    <cellStyle name="Heading 1" xfId="15" xr:uid="{00000000-0005-0000-0000-000007000000}"/>
    <cellStyle name="Heading1" xfId="16" xr:uid="{00000000-0005-0000-0000-000008000000}"/>
    <cellStyle name="Heading1 2" xfId="17" xr:uid="{00000000-0005-0000-0000-000009000000}"/>
    <cellStyle name="Millares 2" xfId="23" xr:uid="{00000000-0005-0000-0000-00000A000000}"/>
    <cellStyle name="Normal" xfId="0" builtinId="0"/>
    <cellStyle name="Normal 2" xfId="5" xr:uid="{00000000-0005-0000-0000-00000C000000}"/>
    <cellStyle name="Normal 2 2" xfId="6" xr:uid="{00000000-0005-0000-0000-00000D000000}"/>
    <cellStyle name="Normal 2 3" xfId="22" xr:uid="{00000000-0005-0000-0000-00000E000000}"/>
    <cellStyle name="Normal 3" xfId="7" xr:uid="{00000000-0005-0000-0000-00000F000000}"/>
    <cellStyle name="Normal 3 2" xfId="24" xr:uid="{00000000-0005-0000-0000-000010000000}"/>
    <cellStyle name="Normal 4" xfId="9" xr:uid="{00000000-0005-0000-0000-000011000000}"/>
    <cellStyle name="Normal 5" xfId="12" xr:uid="{00000000-0005-0000-0000-000012000000}"/>
    <cellStyle name="Percent" xfId="8" xr:uid="{00000000-0005-0000-0000-000013000000}"/>
    <cellStyle name="Porcentaje" xfId="11" builtinId="5"/>
    <cellStyle name="Porcentual 2" xfId="25" xr:uid="{00000000-0005-0000-0000-000015000000}"/>
    <cellStyle name="Result" xfId="18" xr:uid="{00000000-0005-0000-0000-000016000000}"/>
    <cellStyle name="Result 3" xfId="19" xr:uid="{00000000-0005-0000-0000-000017000000}"/>
    <cellStyle name="Result2" xfId="20" xr:uid="{00000000-0005-0000-0000-000018000000}"/>
    <cellStyle name="Result2 4" xfId="21" xr:uid="{00000000-0005-0000-0000-000019000000}"/>
  </cellStyles>
  <dxfs count="154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</font>
      <numFmt numFmtId="3" formatCode="#,##0"/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/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border outline="0">
        <right style="thin">
          <color rgb="FF000000"/>
        </right>
        <bottom style="thin">
          <color rgb="FF000000"/>
        </bottom>
      </border>
    </dxf>
    <dxf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</font>
      <numFmt numFmtId="3" formatCode="#,##0"/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</border>
    </dxf>
    <dxf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/>
        <top/>
        <bottom style="thin">
          <color rgb="FF000000"/>
        </bottom>
      </border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border outline="0">
        <right style="thin">
          <color rgb="FF000000"/>
        </right>
        <bottom style="thin">
          <color rgb="FF000000"/>
        </bottom>
      </border>
    </dxf>
    <dxf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theme="1"/>
        </left>
        <right/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theme="1"/>
        </right>
        <top style="dashed">
          <color theme="1"/>
        </top>
        <bottom style="dashed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dashed">
          <color auto="1"/>
        </top>
        <bottom style="dashed">
          <color auto="1"/>
        </bottom>
      </border>
    </dxf>
    <dxf>
      <border>
        <top style="dashed">
          <color theme="1"/>
        </top>
        <vertical/>
        <horizontal/>
      </border>
    </dxf>
    <dxf>
      <border diagonalUp="0" diagonalDown="0">
        <left style="medium">
          <color theme="1"/>
        </left>
        <right style="medium">
          <color indexed="64"/>
        </right>
        <top style="medium">
          <color theme="1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border>
        <bottom style="dashed">
          <color theme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" formatCode="#,##0"/>
      <fill>
        <patternFill patternType="solid">
          <fgColor theme="5"/>
          <bgColor theme="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theme="1"/>
        </left>
        <right style="thin">
          <color theme="1"/>
        </right>
        <top/>
        <bottom/>
      </border>
    </dxf>
    <dxf>
      <font>
        <b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medium">
          <color indexed="64"/>
        </left>
        <right/>
        <top style="dashed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dashed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border outline="0"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/>
        <top style="dashed">
          <color indexed="64"/>
        </top>
        <bottom/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medium">
          <color indexed="64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medium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rgb="FF000000"/>
        </left>
        <right/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border outline="0">
        <right style="medium">
          <color indexed="64"/>
        </right>
        <bottom style="medium">
          <color indexed="64"/>
        </bottom>
      </border>
    </dxf>
    <dxf>
      <alignment horizontal="center" vertical="bottom" textRotation="0" wrapText="0" relative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/>
        <top style="dashed">
          <color indexed="64"/>
        </top>
        <bottom/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/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dashed">
          <color rgb="FF000000"/>
        </top>
        <bottom style="medium">
          <color rgb="FF000000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border outline="0">
        <right style="medium">
          <color indexed="64"/>
        </right>
        <bottom style="medium">
          <color indexed="64"/>
        </bottom>
      </border>
    </dxf>
    <dxf>
      <alignment horizontal="center" vertical="bottom" textRotation="0" wrapText="0" relative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border>
        <top style="dashed">
          <color rgb="FF000000"/>
        </top>
        <vertical/>
        <horizontal/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alignment horizontal="center" vertical="bottom" textRotation="0" wrapText="0" relativeIndent="0" justifyLastLine="0" shrinkToFit="0" readingOrder="0"/>
      <protection locked="1" hidden="1"/>
    </dxf>
    <dxf>
      <border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border>
        <top style="dashed">
          <color indexed="64"/>
        </top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bottom" textRotation="0" wrapText="0" relativeIndent="0" justifyLastLine="0" shrinkToFit="0" readingOrder="0"/>
      <protection locked="1" hidden="1"/>
    </dxf>
    <dxf>
      <border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ill>
        <patternFill>
          <bgColor theme="0" tint="-4.9989318521683403E-2"/>
        </patternFill>
      </fill>
    </dxf>
  </dxfs>
  <tableStyles count="1" defaultTableStyle="TableStyleMedium9" defaultPivotStyle="PivotStyleLight16">
    <tableStyle name="Estilo de tabla 1" pivot="0" count="1" xr9:uid="{00000000-0011-0000-FFFF-FFFF00000000}">
      <tableStyleElement type="firstRowStripe" dxfId="153"/>
    </tableStyle>
  </tableStyles>
  <colors>
    <mruColors>
      <color rgb="FFFF6600"/>
      <color rgb="FF753805"/>
      <color rgb="FF800000"/>
      <color rgb="FFE2E2E2"/>
      <color rgb="FFCFCF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EVOLUCIÓ</a:t>
            </a:r>
            <a:r>
              <a:rPr lang="en-US" baseline="0"/>
              <a:t> FRACCIONS 2017-2023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'RESUM 2023'!$A$4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('RESUM 2023'!$A$3,'RESUM 2023'!$A$12,'RESUM 2023'!$A$21,'RESUM 2023'!$A$30,'RESUM 2023'!$A$39)</c:f>
              <c:strCache>
                <c:ptCount val="5"/>
                <c:pt idx="0">
                  <c:v>Paper/Cartró</c:v>
                </c:pt>
                <c:pt idx="1">
                  <c:v>Envasos</c:v>
                </c:pt>
                <c:pt idx="2">
                  <c:v>Vidre</c:v>
                </c:pt>
                <c:pt idx="3">
                  <c:v>FORM</c:v>
                </c:pt>
                <c:pt idx="4">
                  <c:v>RMO</c:v>
                </c:pt>
              </c:strCache>
            </c:strRef>
          </c:cat>
          <c:val>
            <c:numRef>
              <c:f>('RESUM 2023'!$N$4,'RESUM 2023'!$N$13,'RESUM 2023'!$N$22,'RESUM 2023'!$N$31,'RESUM 2023'!$N$40)</c:f>
              <c:numCache>
                <c:formatCode>#,##0</c:formatCode>
                <c:ptCount val="5"/>
                <c:pt idx="0">
                  <c:v>4953910.0599999996</c:v>
                </c:pt>
                <c:pt idx="1">
                  <c:v>5549519.3747712802</c:v>
                </c:pt>
                <c:pt idx="2">
                  <c:v>5486423.1520000007</c:v>
                </c:pt>
                <c:pt idx="3">
                  <c:v>5812523.8599999994</c:v>
                </c:pt>
                <c:pt idx="4">
                  <c:v>15636729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6B-420B-BD59-997E66D22885}"/>
            </c:ext>
          </c:extLst>
        </c:ser>
        <c:ser>
          <c:idx val="10"/>
          <c:order val="1"/>
          <c:tx>
            <c:strRef>
              <c:f>'RESUM 2023'!$A$5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('RESUM 2023'!$A$3,'RESUM 2023'!$A$12,'RESUM 2023'!$A$21,'RESUM 2023'!$A$30,'RESUM 2023'!$A$39)</c:f>
              <c:strCache>
                <c:ptCount val="5"/>
                <c:pt idx="0">
                  <c:v>Paper/Cartró</c:v>
                </c:pt>
                <c:pt idx="1">
                  <c:v>Envasos</c:v>
                </c:pt>
                <c:pt idx="2">
                  <c:v>Vidre</c:v>
                </c:pt>
                <c:pt idx="3">
                  <c:v>FORM</c:v>
                </c:pt>
                <c:pt idx="4">
                  <c:v>RMO</c:v>
                </c:pt>
              </c:strCache>
            </c:strRef>
          </c:cat>
          <c:val>
            <c:numRef>
              <c:f>('RESUM 2023'!$N$5,'RESUM 2023'!$N$14,'RESUM 2023'!$N$23,'RESUM 2023'!$N$32,'RESUM 2023'!$N$41)</c:f>
              <c:numCache>
                <c:formatCode>#,##0</c:formatCode>
                <c:ptCount val="5"/>
                <c:pt idx="0">
                  <c:v>6017219.8599999994</c:v>
                </c:pt>
                <c:pt idx="1">
                  <c:v>5899329.4367639748</c:v>
                </c:pt>
                <c:pt idx="2">
                  <c:v>5606946.0300000003</c:v>
                </c:pt>
                <c:pt idx="3">
                  <c:v>5709720.0299999993</c:v>
                </c:pt>
                <c:pt idx="4">
                  <c:v>15240978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26B-420B-BD59-997E66D22885}"/>
            </c:ext>
          </c:extLst>
        </c:ser>
        <c:ser>
          <c:idx val="18"/>
          <c:order val="2"/>
          <c:tx>
            <c:strRef>
              <c:f>'RESUM 2023'!$A$6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('RESUM 2023'!$A$3,'RESUM 2023'!$A$12,'RESUM 2023'!$A$21,'RESUM 2023'!$A$30,'RESUM 2023'!$A$39)</c:f>
              <c:strCache>
                <c:ptCount val="5"/>
                <c:pt idx="0">
                  <c:v>Paper/Cartró</c:v>
                </c:pt>
                <c:pt idx="1">
                  <c:v>Envasos</c:v>
                </c:pt>
                <c:pt idx="2">
                  <c:v>Vidre</c:v>
                </c:pt>
                <c:pt idx="3">
                  <c:v>FORM</c:v>
                </c:pt>
                <c:pt idx="4">
                  <c:v>RMO</c:v>
                </c:pt>
              </c:strCache>
            </c:strRef>
          </c:cat>
          <c:val>
            <c:numRef>
              <c:f>('RESUM 2023'!$N$6,'RESUM 2023'!$N$15,'RESUM 2023'!$N$24,'RESUM 2023'!$N$33,'RESUM 2023'!$N$42)</c:f>
              <c:numCache>
                <c:formatCode>#,##0</c:formatCode>
                <c:ptCount val="5"/>
                <c:pt idx="0">
                  <c:v>7250915.5699999984</c:v>
                </c:pt>
                <c:pt idx="1">
                  <c:v>6396876.398</c:v>
                </c:pt>
                <c:pt idx="2">
                  <c:v>5795567.3700000001</c:v>
                </c:pt>
                <c:pt idx="3">
                  <c:v>5559130.04</c:v>
                </c:pt>
                <c:pt idx="4">
                  <c:v>12866677.82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726B-420B-BD59-997E66D22885}"/>
            </c:ext>
          </c:extLst>
        </c:ser>
        <c:ser>
          <c:idx val="27"/>
          <c:order val="3"/>
          <c:tx>
            <c:strRef>
              <c:f>'RESUM 2023'!$A$7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('RESUM 2023'!$A$3,'RESUM 2023'!$A$12,'RESUM 2023'!$A$21,'RESUM 2023'!$A$30,'RESUM 2023'!$A$39)</c:f>
              <c:strCache>
                <c:ptCount val="5"/>
                <c:pt idx="0">
                  <c:v>Paper/Cartró</c:v>
                </c:pt>
                <c:pt idx="1">
                  <c:v>Envasos</c:v>
                </c:pt>
                <c:pt idx="2">
                  <c:v>Vidre</c:v>
                </c:pt>
                <c:pt idx="3">
                  <c:v>FORM</c:v>
                </c:pt>
                <c:pt idx="4">
                  <c:v>RMO</c:v>
                </c:pt>
              </c:strCache>
            </c:strRef>
          </c:cat>
          <c:val>
            <c:numRef>
              <c:f>('RESUM 2023'!$N$7,'RESUM 2023'!$N$16,'RESUM 2023'!$N$25,'RESUM 2023'!$N$34,'RESUM 2023'!$N$43)</c:f>
              <c:numCache>
                <c:formatCode>#,##0</c:formatCode>
                <c:ptCount val="5"/>
                <c:pt idx="0">
                  <c:v>8372094.2899999982</c:v>
                </c:pt>
                <c:pt idx="1">
                  <c:v>7402776.0099999998</c:v>
                </c:pt>
                <c:pt idx="2">
                  <c:v>6653404.8399999999</c:v>
                </c:pt>
                <c:pt idx="3">
                  <c:v>6073854.0300000003</c:v>
                </c:pt>
                <c:pt idx="4">
                  <c:v>13694820.1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D-726B-420B-BD59-997E66D22885}"/>
            </c:ext>
          </c:extLst>
        </c:ser>
        <c:ser>
          <c:idx val="36"/>
          <c:order val="4"/>
          <c:tx>
            <c:strRef>
              <c:f>'RESUM 2023'!$A$8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('RESUM 2023'!$A$3,'RESUM 2023'!$A$12,'RESUM 2023'!$A$21,'RESUM 2023'!$A$30,'RESUM 2023'!$A$39)</c:f>
              <c:strCache>
                <c:ptCount val="5"/>
                <c:pt idx="0">
                  <c:v>Paper/Cartró</c:v>
                </c:pt>
                <c:pt idx="1">
                  <c:v>Envasos</c:v>
                </c:pt>
                <c:pt idx="2">
                  <c:v>Vidre</c:v>
                </c:pt>
                <c:pt idx="3">
                  <c:v>FORM</c:v>
                </c:pt>
                <c:pt idx="4">
                  <c:v>RMO</c:v>
                </c:pt>
              </c:strCache>
            </c:strRef>
          </c:cat>
          <c:val>
            <c:numRef>
              <c:f>('RESUM 2023'!$N$8,'RESUM 2023'!$N$17,'RESUM 2023'!$N$26,'RESUM 2023'!$N$35,'RESUM 2023'!$N$44)</c:f>
              <c:numCache>
                <c:formatCode>#,##0</c:formatCode>
                <c:ptCount val="5"/>
                <c:pt idx="0">
                  <c:v>8090302.4499999993</c:v>
                </c:pt>
                <c:pt idx="1">
                  <c:v>7561088.5255253883</c:v>
                </c:pt>
                <c:pt idx="2">
                  <c:v>6597864.3999999994</c:v>
                </c:pt>
                <c:pt idx="3">
                  <c:v>5947509.9800000004</c:v>
                </c:pt>
                <c:pt idx="4">
                  <c:v>14469238.01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6-726B-420B-BD59-997E66D22885}"/>
            </c:ext>
          </c:extLst>
        </c:ser>
        <c:ser>
          <c:idx val="0"/>
          <c:order val="5"/>
          <c:tx>
            <c:strRef>
              <c:f>'RESUM 2023'!$A$9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('RESUM 2023'!$A$3,'RESUM 2023'!$A$12,'RESUM 2023'!$A$21,'RESUM 2023'!$A$30,'RESUM 2023'!$A$39)</c:f>
              <c:strCache>
                <c:ptCount val="5"/>
                <c:pt idx="0">
                  <c:v>Paper/Cartró</c:v>
                </c:pt>
                <c:pt idx="1">
                  <c:v>Envasos</c:v>
                </c:pt>
                <c:pt idx="2">
                  <c:v>Vidre</c:v>
                </c:pt>
                <c:pt idx="3">
                  <c:v>FORM</c:v>
                </c:pt>
                <c:pt idx="4">
                  <c:v>RMO</c:v>
                </c:pt>
              </c:strCache>
            </c:strRef>
          </c:cat>
          <c:val>
            <c:numRef>
              <c:f>('RESUM 2023'!$N$9,'RESUM 2023'!$N$18,'RESUM 2023'!$N$27,'RESUM 2023'!$N$36,'RESUM 2023'!$N$45)</c:f>
              <c:numCache>
                <c:formatCode>#,##0</c:formatCode>
                <c:ptCount val="5"/>
                <c:pt idx="0">
                  <c:v>7739103.2193523832</c:v>
                </c:pt>
                <c:pt idx="1">
                  <c:v>7655482.2340692831</c:v>
                </c:pt>
                <c:pt idx="2">
                  <c:v>6437843.5985748544</c:v>
                </c:pt>
                <c:pt idx="3">
                  <c:v>6982359.0099983001</c:v>
                </c:pt>
                <c:pt idx="4">
                  <c:v>17530549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F-726B-420B-BD59-997E66D22885}"/>
            </c:ext>
          </c:extLst>
        </c:ser>
        <c:ser>
          <c:idx val="2"/>
          <c:order val="6"/>
          <c:tx>
            <c:strRef>
              <c:f>'RESUM 2023'!$A$10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('RESUM 2023'!$A$3,'RESUM 2023'!$A$12,'RESUM 2023'!$A$21,'RESUM 2023'!$A$30,'RESUM 2023'!$A$39)</c:f>
              <c:strCache>
                <c:ptCount val="5"/>
                <c:pt idx="0">
                  <c:v>Paper/Cartró</c:v>
                </c:pt>
                <c:pt idx="1">
                  <c:v>Envasos</c:v>
                </c:pt>
                <c:pt idx="2">
                  <c:v>Vidre</c:v>
                </c:pt>
                <c:pt idx="3">
                  <c:v>FORM</c:v>
                </c:pt>
                <c:pt idx="4">
                  <c:v>RMO</c:v>
                </c:pt>
              </c:strCache>
            </c:strRef>
          </c:cat>
          <c:val>
            <c:numRef>
              <c:f>('RESUM 2023'!$N$10,'RESUM 2023'!$N$19,'RESUM 2023'!$N$28,'RESUM 2023'!$N$37,'RESUM 2023'!$N$46)</c:f>
              <c:numCache>
                <c:formatCode>#,##0</c:formatCode>
                <c:ptCount val="5"/>
                <c:pt idx="0">
                  <c:v>8150056.6269223504</c:v>
                </c:pt>
                <c:pt idx="1">
                  <c:v>7935282.07081105</c:v>
                </c:pt>
                <c:pt idx="2">
                  <c:v>6323008.918654019</c:v>
                </c:pt>
                <c:pt idx="3">
                  <c:v>7537759.9900000002</c:v>
                </c:pt>
                <c:pt idx="4">
                  <c:v>14309430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0-726B-420B-BD59-997E66D22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08129167"/>
        <c:axId val="2008130831"/>
      </c:barChart>
      <c:catAx>
        <c:axId val="2008129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08130831"/>
        <c:crosses val="autoZero"/>
        <c:auto val="1"/>
        <c:lblAlgn val="ctr"/>
        <c:lblOffset val="100"/>
        <c:noMultiLvlLbl val="0"/>
      </c:catAx>
      <c:valAx>
        <c:axId val="2008130831"/>
        <c:scaling>
          <c:orientation val="minMax"/>
          <c:max val="18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081291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661760464921023"/>
          <c:y val="0.92336643849167099"/>
          <c:w val="0.86094174250471822"/>
          <c:h val="5.65330589957662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FORM  2022-2023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FORM!$B$45</c:f>
              <c:strCache>
                <c:ptCount val="1"/>
                <c:pt idx="0">
                  <c:v>TOTAL MENSUAL 2022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27713920817369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10C-4DDD-BD33-06A8ECC3BDFE}"/>
                </c:ext>
              </c:extLst>
            </c:dLbl>
            <c:dLbl>
              <c:idx val="1"/>
              <c:layout>
                <c:manualLayout>
                  <c:x val="3.78635101259635E-3"/>
                  <c:y val="-7.2021207769870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0C-4DDD-BD33-06A8ECC3BDFE}"/>
                </c:ext>
              </c:extLst>
            </c:dLbl>
            <c:dLbl>
              <c:idx val="2"/>
              <c:layout>
                <c:manualLayout>
                  <c:x val="-1.1494252873563218E-2"/>
                  <c:y val="1.3245037717070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0C-4DDD-BD33-06A8ECC3BDFE}"/>
                </c:ext>
              </c:extLst>
            </c:dLbl>
            <c:dLbl>
              <c:idx val="3"/>
              <c:layout>
                <c:manualLayout>
                  <c:x val="-5.1085568326947684E-3"/>
                  <c:y val="-1.3245385355855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0C-4DDD-BD33-06A8ECC3BDFE}"/>
                </c:ext>
              </c:extLst>
            </c:dLbl>
            <c:dLbl>
              <c:idx val="4"/>
              <c:layout>
                <c:manualLayout>
                  <c:x val="5.1085568326947684E-3"/>
                  <c:y val="-2.2075062861784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10C-4DDD-BD33-06A8ECC3BDFE}"/>
                </c:ext>
              </c:extLst>
            </c:dLbl>
            <c:dLbl>
              <c:idx val="5"/>
              <c:layout>
                <c:manualLayout>
                  <c:x val="4.4260027662517288E-3"/>
                  <c:y val="-1.6042849295000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0C-4DDD-BD33-06A8ECC3BD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FORM!$C$3:$N$3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FORM!$C$45:$N$45</c:f>
              <c:numCache>
                <c:formatCode>#,##0</c:formatCode>
                <c:ptCount val="12"/>
                <c:pt idx="0">
                  <c:v>467460.01</c:v>
                </c:pt>
                <c:pt idx="1">
                  <c:v>458800</c:v>
                </c:pt>
                <c:pt idx="2">
                  <c:v>511459</c:v>
                </c:pt>
                <c:pt idx="3">
                  <c:v>563520</c:v>
                </c:pt>
                <c:pt idx="4">
                  <c:v>639760</c:v>
                </c:pt>
                <c:pt idx="5">
                  <c:v>575660</c:v>
                </c:pt>
                <c:pt idx="6">
                  <c:v>591420</c:v>
                </c:pt>
                <c:pt idx="7">
                  <c:v>625700</c:v>
                </c:pt>
                <c:pt idx="8">
                  <c:v>643319.99999829999</c:v>
                </c:pt>
                <c:pt idx="9">
                  <c:v>636139.99999999988</c:v>
                </c:pt>
                <c:pt idx="10">
                  <c:v>631280</c:v>
                </c:pt>
                <c:pt idx="11">
                  <c:v>637840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10C-4DDD-BD33-06A8ECC3BDFE}"/>
            </c:ext>
          </c:extLst>
        </c:ser>
        <c:ser>
          <c:idx val="41"/>
          <c:order val="1"/>
          <c:tx>
            <c:strRef>
              <c:f>FORM!$B$44</c:f>
              <c:strCache>
                <c:ptCount val="1"/>
                <c:pt idx="0">
                  <c:v>TOTAL MENSUAL 2023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775281504229298E-2"/>
                  <c:y val="-8.07102502017756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10C-4DDD-BD33-06A8ECC3BDFE}"/>
                </c:ext>
              </c:extLst>
            </c:dLbl>
            <c:dLbl>
              <c:idx val="1"/>
              <c:layout>
                <c:manualLayout>
                  <c:x val="7.397538980018516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10C-4DDD-BD33-06A8ECC3BDFE}"/>
                </c:ext>
              </c:extLst>
            </c:dLbl>
            <c:dLbl>
              <c:idx val="4"/>
              <c:layout>
                <c:manualLayout>
                  <c:x val="1.5886524822695043E-2"/>
                  <c:y val="-1.16279069767441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10C-4DDD-BD33-06A8ECC3BDFE}"/>
                </c:ext>
              </c:extLst>
            </c:dLbl>
            <c:dLbl>
              <c:idx val="5"/>
              <c:layout>
                <c:manualLayout>
                  <c:x val="1.149425287356321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10C-4DDD-BD33-06A8ECC3BDFE}"/>
                </c:ext>
              </c:extLst>
            </c:dLbl>
            <c:dLbl>
              <c:idx val="6"/>
              <c:layout>
                <c:manualLayout>
                  <c:x val="1.4026827858792407E-2"/>
                  <c:y val="4.09683498529340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10C-4DDD-BD33-06A8ECC3BDFE}"/>
                </c:ext>
              </c:extLst>
            </c:dLbl>
            <c:dLbl>
              <c:idx val="7"/>
              <c:layout>
                <c:manualLayout>
                  <c:x val="1.0789867583686547E-2"/>
                  <c:y val="-4.09683498529340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10C-4DDD-BD33-06A8ECC3BDFE}"/>
                </c:ext>
              </c:extLst>
            </c:dLbl>
            <c:dLbl>
              <c:idx val="8"/>
              <c:layout>
                <c:manualLayout>
                  <c:x val="4.5390070921988461E-3"/>
                  <c:y val="-1.16279069767441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10C-4DDD-BD33-06A8ECC3BDFE}"/>
                </c:ext>
              </c:extLst>
            </c:dLbl>
            <c:dLbl>
              <c:idx val="9"/>
              <c:layout>
                <c:manualLayout>
                  <c:x val="1.13475177304964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10C-4DDD-BD33-06A8ECC3BDFE}"/>
                </c:ext>
              </c:extLst>
            </c:dLbl>
            <c:dLbl>
              <c:idx val="10"/>
              <c:layout>
                <c:manualLayout>
                  <c:x val="6.4568200161420524E-3"/>
                  <c:y val="-3.22841000807107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61-4FC1-B9C8-1790480D04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FORM!$C$3:$N$3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FORM!$C$44:$N$44</c:f>
              <c:numCache>
                <c:formatCode>#,##0</c:formatCode>
                <c:ptCount val="12"/>
                <c:pt idx="0">
                  <c:v>615080</c:v>
                </c:pt>
                <c:pt idx="1">
                  <c:v>545720</c:v>
                </c:pt>
                <c:pt idx="2">
                  <c:v>640960</c:v>
                </c:pt>
                <c:pt idx="3">
                  <c:v>592460</c:v>
                </c:pt>
                <c:pt idx="4">
                  <c:v>691820</c:v>
                </c:pt>
                <c:pt idx="5">
                  <c:v>701700.00000000012</c:v>
                </c:pt>
                <c:pt idx="6">
                  <c:v>679940</c:v>
                </c:pt>
                <c:pt idx="7">
                  <c:v>597460</c:v>
                </c:pt>
                <c:pt idx="8">
                  <c:v>643780</c:v>
                </c:pt>
                <c:pt idx="9">
                  <c:v>627800</c:v>
                </c:pt>
                <c:pt idx="10">
                  <c:v>599000</c:v>
                </c:pt>
                <c:pt idx="11">
                  <c:v>602039.99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10C-4DDD-BD33-06A8ECC3B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00010240"/>
        <c:axId val="100024320"/>
        <c:axId val="0"/>
      </c:bar3DChart>
      <c:catAx>
        <c:axId val="10001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00024320"/>
        <c:crosses val="autoZero"/>
        <c:auto val="1"/>
        <c:lblAlgn val="ctr"/>
        <c:lblOffset val="100"/>
        <c:noMultiLvlLbl val="0"/>
      </c:catAx>
      <c:valAx>
        <c:axId val="100024320"/>
        <c:scaling>
          <c:orientation val="minMax"/>
          <c:min val="2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000102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FORM 2021-2022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FORM!$B$45</c:f>
              <c:strCache>
                <c:ptCount val="1"/>
                <c:pt idx="0">
                  <c:v>TOTAL MENSUAL 2022</c:v>
                </c:pt>
              </c:strCache>
            </c:strRef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6">
                  <a:lumMod val="60000"/>
                  <a:lumOff val="40000"/>
                </a:schemeClr>
              </a:solidFill>
            </c:spPr>
          </c:marker>
          <c:dLbls>
            <c:dLbl>
              <c:idx val="0"/>
              <c:layout>
                <c:manualLayout>
                  <c:x val="-2.9501633126119493E-2"/>
                  <c:y val="-3.6420559059912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BB-4086-84FD-33181D7B1DB4}"/>
                </c:ext>
              </c:extLst>
            </c:dLbl>
            <c:dLbl>
              <c:idx val="1"/>
              <c:layout>
                <c:manualLayout>
                  <c:x val="-1.5421406272166699E-2"/>
                  <c:y val="-2.1865376225170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BB-4086-84FD-33181D7B1DB4}"/>
                </c:ext>
              </c:extLst>
            </c:dLbl>
            <c:dLbl>
              <c:idx val="2"/>
              <c:layout>
                <c:manualLayout>
                  <c:x val="-3.8314176245210752E-3"/>
                  <c:y val="1.7660050289426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BB-4086-84FD-33181D7B1DB4}"/>
                </c:ext>
              </c:extLst>
            </c:dLbl>
            <c:dLbl>
              <c:idx val="3"/>
              <c:layout>
                <c:manualLayout>
                  <c:x val="-7.8087623599551424E-3"/>
                  <c:y val="2.7420792530421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BB-4086-84FD-33181D7B1DB4}"/>
                </c:ext>
              </c:extLst>
            </c:dLbl>
            <c:dLbl>
              <c:idx val="4"/>
              <c:layout>
                <c:manualLayout>
                  <c:x val="-2.6110508770550333E-2"/>
                  <c:y val="6.79396093734310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BB-4086-84FD-33181D7B1DB4}"/>
                </c:ext>
              </c:extLst>
            </c:dLbl>
            <c:dLbl>
              <c:idx val="5"/>
              <c:layout>
                <c:manualLayout>
                  <c:x val="-8.5790884718500021E-3"/>
                  <c:y val="-1.2052225043195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BB-4086-84FD-33181D7B1DB4}"/>
                </c:ext>
              </c:extLst>
            </c:dLbl>
            <c:dLbl>
              <c:idx val="8"/>
              <c:layout>
                <c:manualLayout>
                  <c:x val="-2.1470746108427662E-3"/>
                  <c:y val="3.22366356565948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5BB-4086-84FD-33181D7B1DB4}"/>
                </c:ext>
              </c:extLst>
            </c:dLbl>
            <c:dLbl>
              <c:idx val="9"/>
              <c:layout>
                <c:manualLayout>
                  <c:x val="-4.352475264263465E-3"/>
                  <c:y val="2.1209151431178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BB-4086-84FD-33181D7B1D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FORM!$C$3:$N$3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FORM!$C$45:$N$45</c:f>
              <c:numCache>
                <c:formatCode>#,##0</c:formatCode>
                <c:ptCount val="12"/>
                <c:pt idx="0">
                  <c:v>467460.01</c:v>
                </c:pt>
                <c:pt idx="1">
                  <c:v>458800</c:v>
                </c:pt>
                <c:pt idx="2">
                  <c:v>511459</c:v>
                </c:pt>
                <c:pt idx="3">
                  <c:v>563520</c:v>
                </c:pt>
                <c:pt idx="4">
                  <c:v>639760</c:v>
                </c:pt>
                <c:pt idx="5">
                  <c:v>575660</c:v>
                </c:pt>
                <c:pt idx="6">
                  <c:v>591420</c:v>
                </c:pt>
                <c:pt idx="7">
                  <c:v>625700</c:v>
                </c:pt>
                <c:pt idx="8">
                  <c:v>643319.99999829999</c:v>
                </c:pt>
                <c:pt idx="9">
                  <c:v>636139.99999999988</c:v>
                </c:pt>
                <c:pt idx="10">
                  <c:v>631280</c:v>
                </c:pt>
                <c:pt idx="11">
                  <c:v>637840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5BB-4086-84FD-33181D7B1DB4}"/>
            </c:ext>
          </c:extLst>
        </c:ser>
        <c:ser>
          <c:idx val="41"/>
          <c:order val="1"/>
          <c:tx>
            <c:strRef>
              <c:f>FORM!$B$44</c:f>
              <c:strCache>
                <c:ptCount val="1"/>
                <c:pt idx="0">
                  <c:v>TOTAL MENSUAL 2023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pPr>
              <a:solidFill>
                <a:schemeClr val="accent6">
                  <a:lumMod val="50000"/>
                </a:schemeClr>
              </a:solidFill>
            </c:spPr>
          </c:marker>
          <c:dLbls>
            <c:dLbl>
              <c:idx val="0"/>
              <c:layout>
                <c:manualLayout>
                  <c:x val="-8.4290380360341442E-3"/>
                  <c:y val="4.045169714045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5BB-4086-84FD-33181D7B1DB4}"/>
                </c:ext>
              </c:extLst>
            </c:dLbl>
            <c:dLbl>
              <c:idx val="1"/>
              <c:layout>
                <c:manualLayout>
                  <c:x val="-7.5989105302412671E-3"/>
                  <c:y val="1.410259073816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5BB-4086-84FD-33181D7B1DB4}"/>
                </c:ext>
              </c:extLst>
            </c:dLbl>
            <c:dLbl>
              <c:idx val="2"/>
              <c:layout>
                <c:manualLayout>
                  <c:x val="-8.0459389216851612E-3"/>
                  <c:y val="3.9627447981597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5BB-4086-84FD-33181D7B1DB4}"/>
                </c:ext>
              </c:extLst>
            </c:dLbl>
            <c:dLbl>
              <c:idx val="4"/>
              <c:layout>
                <c:manualLayout>
                  <c:x val="-8.838758844239597E-3"/>
                  <c:y val="3.9173884900644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514927223424215E-2"/>
                      <c:h val="4.702781781470959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75BB-4086-84FD-33181D7B1DB4}"/>
                </c:ext>
              </c:extLst>
            </c:dLbl>
            <c:dLbl>
              <c:idx val="5"/>
              <c:layout>
                <c:manualLayout>
                  <c:x val="-2.0582740540891813E-2"/>
                  <c:y val="-4.92140660169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5BB-4086-84FD-33181D7B1DB4}"/>
                </c:ext>
              </c:extLst>
            </c:dLbl>
            <c:dLbl>
              <c:idx val="6"/>
              <c:layout>
                <c:manualLayout>
                  <c:x val="-2.5265160228665682E-2"/>
                  <c:y val="-5.1772773547509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2220931417261633E-2"/>
                      <c:h val="5.87994481855159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75BB-4086-84FD-33181D7B1DB4}"/>
                </c:ext>
              </c:extLst>
            </c:dLbl>
            <c:dLbl>
              <c:idx val="7"/>
              <c:layout>
                <c:manualLayout>
                  <c:x val="-2.391676234307483E-2"/>
                  <c:y val="5.323804801033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5BB-4086-84FD-33181D7B1DB4}"/>
                </c:ext>
              </c:extLst>
            </c:dLbl>
            <c:dLbl>
              <c:idx val="8"/>
              <c:layout>
                <c:manualLayout>
                  <c:x val="-3.2247539105921376E-3"/>
                  <c:y val="1.6349887594522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5BB-4086-84FD-33181D7B1DB4}"/>
                </c:ext>
              </c:extLst>
            </c:dLbl>
            <c:dLbl>
              <c:idx val="9"/>
              <c:layout>
                <c:manualLayout>
                  <c:x val="-2.5764895330112583E-2"/>
                  <c:y val="-2.15178038367521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5BB-4086-84FD-33181D7B1DB4}"/>
                </c:ext>
              </c:extLst>
            </c:dLbl>
            <c:dLbl>
              <c:idx val="10"/>
              <c:layout>
                <c:manualLayout>
                  <c:x val="-7.5147611379496005E-3"/>
                  <c:y val="-2.4524831391784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D0-4DA6-9DF9-D3DF02708A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FORM!$C$3:$N$3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FORM!$C$44:$N$44</c:f>
              <c:numCache>
                <c:formatCode>#,##0</c:formatCode>
                <c:ptCount val="12"/>
                <c:pt idx="0">
                  <c:v>615080</c:v>
                </c:pt>
                <c:pt idx="1">
                  <c:v>545720</c:v>
                </c:pt>
                <c:pt idx="2">
                  <c:v>640960</c:v>
                </c:pt>
                <c:pt idx="3">
                  <c:v>592460</c:v>
                </c:pt>
                <c:pt idx="4">
                  <c:v>691820</c:v>
                </c:pt>
                <c:pt idx="5">
                  <c:v>701700.00000000012</c:v>
                </c:pt>
                <c:pt idx="6">
                  <c:v>679940</c:v>
                </c:pt>
                <c:pt idx="7">
                  <c:v>597460</c:v>
                </c:pt>
                <c:pt idx="8">
                  <c:v>643780</c:v>
                </c:pt>
                <c:pt idx="9">
                  <c:v>627800</c:v>
                </c:pt>
                <c:pt idx="10">
                  <c:v>599000</c:v>
                </c:pt>
                <c:pt idx="11">
                  <c:v>602039.99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75BB-4086-84FD-33181D7B1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59936"/>
        <c:axId val="99961472"/>
      </c:lineChart>
      <c:catAx>
        <c:axId val="9995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9961472"/>
        <c:crosses val="autoZero"/>
        <c:auto val="1"/>
        <c:lblAlgn val="ctr"/>
        <c:lblOffset val="100"/>
        <c:noMultiLvlLbl val="0"/>
      </c:catAx>
      <c:valAx>
        <c:axId val="99961472"/>
        <c:scaling>
          <c:orientation val="minMax"/>
          <c:min val="25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995993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RMO  2022-2023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RMO!$B$45</c:f>
              <c:strCache>
                <c:ptCount val="1"/>
                <c:pt idx="0">
                  <c:v>TOTAL MENSUAL 2022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dLbl>
              <c:idx val="3"/>
              <c:layout>
                <c:manualLayout>
                  <c:x val="-6.837606837606839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0A-4C17-BFA0-FB452F56868E}"/>
                </c:ext>
              </c:extLst>
            </c:dLbl>
            <c:dLbl>
              <c:idx val="4"/>
              <c:layout>
                <c:manualLayout>
                  <c:x val="-1.1946160576081801E-2"/>
                  <c:y val="-1.3245078740158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0A-4C17-BFA0-FB452F56868E}"/>
                </c:ext>
              </c:extLst>
            </c:dLbl>
            <c:dLbl>
              <c:idx val="5"/>
              <c:layout>
                <c:manualLayout>
                  <c:x val="3.5501246991428976E-3"/>
                  <c:y val="-1.2500000000000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0A-4C17-BFA0-FB452F56868E}"/>
                </c:ext>
              </c:extLst>
            </c:dLbl>
            <c:dLbl>
              <c:idx val="8"/>
              <c:layout>
                <c:manualLayout>
                  <c:x val="8.3569784832139518E-17"/>
                  <c:y val="-2.0833333333333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0A-4C17-BFA0-FB452F56868E}"/>
                </c:ext>
              </c:extLst>
            </c:dLbl>
            <c:dLbl>
              <c:idx val="9"/>
              <c:layout>
                <c:manualLayout>
                  <c:x val="9.0836736694218656E-3"/>
                  <c:y val="-2.5000000000000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0A-4C17-BFA0-FB452F5686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RMO!$C$3:$N$3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RMO!$C$45:$N$45</c:f>
              <c:numCache>
                <c:formatCode>#,##0</c:formatCode>
                <c:ptCount val="12"/>
                <c:pt idx="0">
                  <c:v>1510980</c:v>
                </c:pt>
                <c:pt idx="1">
                  <c:v>1449720</c:v>
                </c:pt>
                <c:pt idx="2">
                  <c:v>1593500</c:v>
                </c:pt>
                <c:pt idx="3">
                  <c:v>1681840</c:v>
                </c:pt>
                <c:pt idx="4">
                  <c:v>1777689</c:v>
                </c:pt>
                <c:pt idx="5">
                  <c:v>1715320</c:v>
                </c:pt>
                <c:pt idx="6">
                  <c:v>1554620.0000000002</c:v>
                </c:pt>
                <c:pt idx="7">
                  <c:v>1382620</c:v>
                </c:pt>
                <c:pt idx="8">
                  <c:v>1281300</c:v>
                </c:pt>
                <c:pt idx="9">
                  <c:v>1226720</c:v>
                </c:pt>
                <c:pt idx="10">
                  <c:v>1134240</c:v>
                </c:pt>
                <c:pt idx="11">
                  <c:v>1222000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C0A-4C17-BFA0-FB452F56868E}"/>
            </c:ext>
          </c:extLst>
        </c:ser>
        <c:ser>
          <c:idx val="41"/>
          <c:order val="1"/>
          <c:tx>
            <c:strRef>
              <c:f>RMO!$B$44</c:f>
              <c:strCache>
                <c:ptCount val="1"/>
                <c:pt idx="0">
                  <c:v>TOTAL MENSUAL 2023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9867314458033181E-2"/>
                  <c:y val="-1.7555321748574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C0A-4C17-BFA0-FB452F56868E}"/>
                </c:ext>
              </c:extLst>
            </c:dLbl>
            <c:dLbl>
              <c:idx val="1"/>
              <c:layout>
                <c:manualLayout>
                  <c:x val="9.737098344693282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0A-4C17-BFA0-FB452F56868E}"/>
                </c:ext>
              </c:extLst>
            </c:dLbl>
            <c:dLbl>
              <c:idx val="2"/>
              <c:layout>
                <c:manualLayout>
                  <c:x val="-7.6628352490421452E-3"/>
                  <c:y val="-4.047048106149103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C0A-4C17-BFA0-FB452F56868E}"/>
                </c:ext>
              </c:extLst>
            </c:dLbl>
            <c:dLbl>
              <c:idx val="3"/>
              <c:layout>
                <c:manualLayout>
                  <c:x val="9.1168091168094267E-3"/>
                  <c:y val="-3.33333333333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C0A-4C17-BFA0-FB452F56868E}"/>
                </c:ext>
              </c:extLst>
            </c:dLbl>
            <c:dLbl>
              <c:idx val="4"/>
              <c:layout>
                <c:manualLayout>
                  <c:x val="7.662835249042145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C0A-4C17-BFA0-FB452F56868E}"/>
                </c:ext>
              </c:extLst>
            </c:dLbl>
            <c:dLbl>
              <c:idx val="5"/>
              <c:layout>
                <c:manualLayout>
                  <c:x val="6.6390041493775932E-3"/>
                  <c:y val="-8.33333333333333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C0A-4C17-BFA0-FB452F56868E}"/>
                </c:ext>
              </c:extLst>
            </c:dLbl>
            <c:dLbl>
              <c:idx val="6"/>
              <c:layout>
                <c:manualLayout>
                  <c:x val="2.213001383125856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94-4578-A7DB-DE0F4E374A61}"/>
                </c:ext>
              </c:extLst>
            </c:dLbl>
            <c:dLbl>
              <c:idx val="7"/>
              <c:layout>
                <c:manualLayout>
                  <c:x val="1.8233650254299044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C0A-4C17-BFA0-FB452F56868E}"/>
                </c:ext>
              </c:extLst>
            </c:dLbl>
            <c:dLbl>
              <c:idx val="8"/>
              <c:layout>
                <c:manualLayout>
                  <c:x val="1.253561253561261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C0A-4C17-BFA0-FB452F56868E}"/>
                </c:ext>
              </c:extLst>
            </c:dLbl>
            <c:dLbl>
              <c:idx val="9"/>
              <c:layout>
                <c:manualLayout>
                  <c:x val="2.73504273504273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C0A-4C17-BFA0-FB452F56868E}"/>
                </c:ext>
              </c:extLst>
            </c:dLbl>
            <c:dLbl>
              <c:idx val="11"/>
              <c:layout>
                <c:manualLayout>
                  <c:x val="2.051282051282051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C0A-4C17-BFA0-FB452F5686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RMO!$C$3:$N$3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RMO!$C$44:$N$44</c:f>
              <c:numCache>
                <c:formatCode>#,##0</c:formatCode>
                <c:ptCount val="12"/>
                <c:pt idx="0">
                  <c:v>1177580</c:v>
                </c:pt>
                <c:pt idx="1">
                  <c:v>1072600</c:v>
                </c:pt>
                <c:pt idx="2">
                  <c:v>1227020</c:v>
                </c:pt>
                <c:pt idx="3">
                  <c:v>1148640</c:v>
                </c:pt>
                <c:pt idx="4">
                  <c:v>1283280</c:v>
                </c:pt>
                <c:pt idx="5">
                  <c:v>1265250</c:v>
                </c:pt>
                <c:pt idx="6">
                  <c:v>1291600</c:v>
                </c:pt>
                <c:pt idx="7">
                  <c:v>1188620</c:v>
                </c:pt>
                <c:pt idx="8">
                  <c:v>1185320</c:v>
                </c:pt>
                <c:pt idx="9">
                  <c:v>1189380</c:v>
                </c:pt>
                <c:pt idx="10">
                  <c:v>1139720</c:v>
                </c:pt>
                <c:pt idx="11">
                  <c:v>1140420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C0A-4C17-BFA0-FB452F568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95313920"/>
        <c:axId val="95315456"/>
        <c:axId val="0"/>
      </c:bar3DChart>
      <c:catAx>
        <c:axId val="9531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5315456"/>
        <c:crosses val="autoZero"/>
        <c:auto val="1"/>
        <c:lblAlgn val="ctr"/>
        <c:lblOffset val="100"/>
        <c:noMultiLvlLbl val="0"/>
      </c:catAx>
      <c:valAx>
        <c:axId val="95315456"/>
        <c:scaling>
          <c:orientation val="minMax"/>
          <c:min val="8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53139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4803149606301877" l="0.7086614173228547" r="0.7086614173228547" t="0.74803149606301877" header="0.31496062992127516" footer="0.31496062992127516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RMO  2022-2023</a:t>
            </a:r>
          </a:p>
        </c:rich>
      </c:tx>
      <c:layout>
        <c:manualLayout>
          <c:xMode val="edge"/>
          <c:yMode val="edge"/>
          <c:x val="0.44307909172467841"/>
          <c:y val="2.586206896551724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RMO!$B$45</c:f>
              <c:strCache>
                <c:ptCount val="1"/>
                <c:pt idx="0">
                  <c:v>TOTAL MENSUAL 2022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pPr>
              <a:solidFill>
                <a:schemeClr val="bg1">
                  <a:lumMod val="50000"/>
                </a:schemeClr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RMO!$C$3:$N$3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RMO!$C$45:$N$45</c:f>
              <c:numCache>
                <c:formatCode>#,##0</c:formatCode>
                <c:ptCount val="12"/>
                <c:pt idx="0">
                  <c:v>1510980</c:v>
                </c:pt>
                <c:pt idx="1">
                  <c:v>1449720</c:v>
                </c:pt>
                <c:pt idx="2">
                  <c:v>1593500</c:v>
                </c:pt>
                <c:pt idx="3">
                  <c:v>1681840</c:v>
                </c:pt>
                <c:pt idx="4">
                  <c:v>1777689</c:v>
                </c:pt>
                <c:pt idx="5">
                  <c:v>1715320</c:v>
                </c:pt>
                <c:pt idx="6">
                  <c:v>1554620.0000000002</c:v>
                </c:pt>
                <c:pt idx="7">
                  <c:v>1382620</c:v>
                </c:pt>
                <c:pt idx="8">
                  <c:v>1281300</c:v>
                </c:pt>
                <c:pt idx="9">
                  <c:v>1226720</c:v>
                </c:pt>
                <c:pt idx="10">
                  <c:v>1134240</c:v>
                </c:pt>
                <c:pt idx="11">
                  <c:v>1222000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F-4A99-8E74-3705E0C3C16B}"/>
            </c:ext>
          </c:extLst>
        </c:ser>
        <c:ser>
          <c:idx val="41"/>
          <c:order val="1"/>
          <c:tx>
            <c:strRef>
              <c:f>RMO!$B$44</c:f>
              <c:strCache>
                <c:ptCount val="1"/>
                <c:pt idx="0">
                  <c:v>TOTAL MENSUAL 2023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pPr>
              <a:solidFill>
                <a:schemeClr val="bg1">
                  <a:lumMod val="75000"/>
                </a:schemeClr>
              </a:solidFill>
            </c:spPr>
          </c:marker>
          <c:dLbls>
            <c:dLbl>
              <c:idx val="10"/>
              <c:layout>
                <c:manualLayout>
                  <c:x val="-3.0548156079543674E-2"/>
                  <c:y val="-9.37188320209974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BA-4066-9BC8-F348C7CC30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RMO!$C$3:$N$3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RMO!$C$44:$N$44</c:f>
              <c:numCache>
                <c:formatCode>#,##0</c:formatCode>
                <c:ptCount val="12"/>
                <c:pt idx="0">
                  <c:v>1177580</c:v>
                </c:pt>
                <c:pt idx="1">
                  <c:v>1072600</c:v>
                </c:pt>
                <c:pt idx="2">
                  <c:v>1227020</c:v>
                </c:pt>
                <c:pt idx="3">
                  <c:v>1148640</c:v>
                </c:pt>
                <c:pt idx="4">
                  <c:v>1283280</c:v>
                </c:pt>
                <c:pt idx="5">
                  <c:v>1265250</c:v>
                </c:pt>
                <c:pt idx="6">
                  <c:v>1291600</c:v>
                </c:pt>
                <c:pt idx="7">
                  <c:v>1188620</c:v>
                </c:pt>
                <c:pt idx="8">
                  <c:v>1185320</c:v>
                </c:pt>
                <c:pt idx="9">
                  <c:v>1189380</c:v>
                </c:pt>
                <c:pt idx="10">
                  <c:v>1139720</c:v>
                </c:pt>
                <c:pt idx="11">
                  <c:v>1140420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6B7F-4A99-8E74-3705E0C3C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26592"/>
        <c:axId val="82944768"/>
      </c:lineChart>
      <c:catAx>
        <c:axId val="8292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2944768"/>
        <c:crosses val="autoZero"/>
        <c:auto val="1"/>
        <c:lblAlgn val="ctr"/>
        <c:lblOffset val="100"/>
        <c:noMultiLvlLbl val="0"/>
      </c:catAx>
      <c:valAx>
        <c:axId val="82944768"/>
        <c:scaling>
          <c:orientation val="minMax"/>
          <c:min val="8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292659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600"/>
              <a:t>Paper i Cartró 2022-2023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'PAPER I CARTRÓ'!$B$46</c:f>
              <c:strCache>
                <c:ptCount val="1"/>
                <c:pt idx="0">
                  <c:v>TOTAL MENSUAL 2022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2.3408964800777889E-17"/>
                  <c:y val="-3.9735099337748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90-4927-8984-8955055C6FCE}"/>
                </c:ext>
              </c:extLst>
            </c:dLbl>
            <c:dLbl>
              <c:idx val="3"/>
              <c:layout>
                <c:manualLayout>
                  <c:x val="0"/>
                  <c:y val="-2.6490066225165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90-4927-8984-8955055C6FCE}"/>
                </c:ext>
              </c:extLst>
            </c:dLbl>
            <c:dLbl>
              <c:idx val="4"/>
              <c:layout>
                <c:manualLayout>
                  <c:x val="0"/>
                  <c:y val="-2.198768689533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13-430B-ABDA-179C807568BF}"/>
                </c:ext>
              </c:extLst>
            </c:dLbl>
            <c:dLbl>
              <c:idx val="5"/>
              <c:layout>
                <c:manualLayout>
                  <c:x val="1.277139208173689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90-4927-8984-8955055C6FCE}"/>
                </c:ext>
              </c:extLst>
            </c:dLbl>
            <c:dLbl>
              <c:idx val="7"/>
              <c:layout>
                <c:manualLayout>
                  <c:x val="-8.476821192052980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3E-4C5D-A6DC-0996E19D5DE4}"/>
                </c:ext>
              </c:extLst>
            </c:dLbl>
            <c:dLbl>
              <c:idx val="8"/>
              <c:layout>
                <c:manualLayout>
                  <c:x val="-9.0571830839025168E-3"/>
                  <c:y val="-1.79856115107913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90-4927-8984-8955055C6FCE}"/>
                </c:ext>
              </c:extLst>
            </c:dLbl>
            <c:dLbl>
              <c:idx val="11"/>
              <c:layout>
                <c:manualLayout>
                  <c:x val="-1.7888402601741391E-2"/>
                  <c:y val="4.38596491228070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590-4927-8984-8955055C6F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CARTRÓ'!$C$46:$N$46</c:f>
              <c:numCache>
                <c:formatCode>#,##0</c:formatCode>
                <c:ptCount val="12"/>
                <c:pt idx="0">
                  <c:v>606094.19999999995</c:v>
                </c:pt>
                <c:pt idx="1">
                  <c:v>499302.40000000002</c:v>
                </c:pt>
                <c:pt idx="2">
                  <c:v>577027.80000000005</c:v>
                </c:pt>
                <c:pt idx="3">
                  <c:v>544231.40756463679</c:v>
                </c:pt>
                <c:pt idx="4">
                  <c:v>542247.22235711408</c:v>
                </c:pt>
                <c:pt idx="5">
                  <c:v>538066.79999999993</c:v>
                </c:pt>
                <c:pt idx="6">
                  <c:v>561457.20000000019</c:v>
                </c:pt>
                <c:pt idx="7">
                  <c:v>541601.06333333335</c:v>
                </c:pt>
                <c:pt idx="8">
                  <c:v>553007.05072020006</c:v>
                </c:pt>
                <c:pt idx="9">
                  <c:v>540016.9853358221</c:v>
                </c:pt>
                <c:pt idx="10">
                  <c:v>553328.50835531007</c:v>
                </c:pt>
                <c:pt idx="11">
                  <c:v>659641.97098829399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590-4927-8984-8955055C6FCE}"/>
            </c:ext>
          </c:extLst>
        </c:ser>
        <c:ser>
          <c:idx val="41"/>
          <c:order val="1"/>
          <c:tx>
            <c:strRef>
              <c:f>'PAPER I CARTRÓ'!$B$45</c:f>
              <c:strCache>
                <c:ptCount val="1"/>
                <c:pt idx="0">
                  <c:v>TOTAL MENSUAL 2023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1174224460430161E-2"/>
                  <c:y val="-8.77192982456136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590-4927-8984-8955055C6FCE}"/>
                </c:ext>
              </c:extLst>
            </c:dLbl>
            <c:dLbl>
              <c:idx val="1"/>
              <c:layout>
                <c:manualLayout>
                  <c:x val="6.372470925601411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590-4927-8984-8955055C6FCE}"/>
                </c:ext>
              </c:extLst>
            </c:dLbl>
            <c:dLbl>
              <c:idx val="2"/>
              <c:layout>
                <c:manualLayout>
                  <c:x val="1.150259928278782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3E-4C5D-A6DC-0996E19D5DE4}"/>
                </c:ext>
              </c:extLst>
            </c:dLbl>
            <c:dLbl>
              <c:idx val="3"/>
              <c:layout>
                <c:manualLayout>
                  <c:x val="1.2508523643846903E-2"/>
                  <c:y val="-1.3244923331951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590-4927-8984-8955055C6FCE}"/>
                </c:ext>
              </c:extLst>
            </c:dLbl>
            <c:dLbl>
              <c:idx val="5"/>
              <c:layout>
                <c:manualLayout>
                  <c:x val="7.1268118512213003E-3"/>
                  <c:y val="-8.74313534027243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590-4927-8984-8955055C6FCE}"/>
                </c:ext>
              </c:extLst>
            </c:dLbl>
            <c:dLbl>
              <c:idx val="6"/>
              <c:layout>
                <c:manualLayout>
                  <c:x val="8.9442013008706953E-3"/>
                  <c:y val="-4.38596491228066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90-4927-8984-8955055C6FCE}"/>
                </c:ext>
              </c:extLst>
            </c:dLbl>
            <c:dLbl>
              <c:idx val="9"/>
              <c:layout>
                <c:manualLayout>
                  <c:x val="1.8996181582731243E-2"/>
                  <c:y val="4.38596491228066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590-4927-8984-8955055C6F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CARTRÓ'!$C$45:$N$45</c:f>
              <c:numCache>
                <c:formatCode>#,##0</c:formatCode>
                <c:ptCount val="12"/>
                <c:pt idx="0">
                  <c:v>625276.69999999984</c:v>
                </c:pt>
                <c:pt idx="1">
                  <c:v>510618.6</c:v>
                </c:pt>
                <c:pt idx="2">
                  <c:v>535114.79999999993</c:v>
                </c:pt>
                <c:pt idx="3">
                  <c:v>520198.17692234967</c:v>
                </c:pt>
                <c:pt idx="4">
                  <c:v>633049.59999999986</c:v>
                </c:pt>
                <c:pt idx="5">
                  <c:v>630606.50000000047</c:v>
                </c:pt>
                <c:pt idx="6">
                  <c:v>637260.29999999981</c:v>
                </c:pt>
                <c:pt idx="7">
                  <c:v>565122.90000000026</c:v>
                </c:pt>
                <c:pt idx="8">
                  <c:v>615964.40000000037</c:v>
                </c:pt>
                <c:pt idx="9">
                  <c:v>575183.80000000075</c:v>
                </c:pt>
                <c:pt idx="10">
                  <c:v>546391.00000000023</c:v>
                </c:pt>
                <c:pt idx="11">
                  <c:v>635211.54999999993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590-4927-8984-8955055C6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82598528"/>
        <c:axId val="82616704"/>
        <c:axId val="0"/>
      </c:bar3DChart>
      <c:catAx>
        <c:axId val="8259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2616704"/>
        <c:crosses val="autoZero"/>
        <c:auto val="1"/>
        <c:lblAlgn val="ctr"/>
        <c:lblOffset val="100"/>
        <c:noMultiLvlLbl val="0"/>
      </c:catAx>
      <c:valAx>
        <c:axId val="82616704"/>
        <c:scaling>
          <c:orientation val="minMax"/>
          <c:min val="2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25985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Paper i Cartró 2022-2023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'PAPER I CARTRÓ'!$B$46</c:f>
              <c:strCache>
                <c:ptCount val="1"/>
                <c:pt idx="0">
                  <c:v>TOTAL MENSUAL 2022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pPr>
              <a:solidFill>
                <a:schemeClr val="accent1">
                  <a:lumMod val="40000"/>
                  <a:lumOff val="60000"/>
                </a:schemeClr>
              </a:solidFill>
            </c:spPr>
          </c:marker>
          <c:dLbls>
            <c:dLbl>
              <c:idx val="0"/>
              <c:layout>
                <c:manualLayout>
                  <c:x val="-4.6880665146214522E-2"/>
                  <c:y val="3.85752312875784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3E-4E12-A8D7-8591B5134BCB}"/>
                </c:ext>
              </c:extLst>
            </c:dLbl>
            <c:dLbl>
              <c:idx val="1"/>
              <c:layout>
                <c:manualLayout>
                  <c:x val="-2.1843599825251202E-3"/>
                  <c:y val="1.23834254760707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3E-4E12-A8D7-8591B5134BCB}"/>
                </c:ext>
              </c:extLst>
            </c:dLbl>
            <c:dLbl>
              <c:idx val="3"/>
              <c:layout>
                <c:manualLayout>
                  <c:x val="-1.1049723756906141E-3"/>
                  <c:y val="-2.5609758556727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3E-4E12-A8D7-8591B5134BCB}"/>
                </c:ext>
              </c:extLst>
            </c:dLbl>
            <c:dLbl>
              <c:idx val="4"/>
              <c:layout>
                <c:manualLayout>
                  <c:x val="-9.8296199213630409E-3"/>
                  <c:y val="2.75807722616233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6ED-4849-A456-7E5FB27A29DA}"/>
                </c:ext>
              </c:extLst>
            </c:dLbl>
            <c:dLbl>
              <c:idx val="5"/>
              <c:layout>
                <c:manualLayout>
                  <c:x val="3.3148952711186332E-3"/>
                  <c:y val="-6.474190726159265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3E-4E12-A8D7-8591B5134BCB}"/>
                </c:ext>
              </c:extLst>
            </c:dLbl>
            <c:dLbl>
              <c:idx val="8"/>
              <c:layout>
                <c:manualLayout>
                  <c:x val="-2.1843599825252004E-3"/>
                  <c:y val="-3.9401103230890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2B-42FE-A3A8-9D9BD4EFBD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CARTRÓ'!$C$46:$N$46</c:f>
              <c:numCache>
                <c:formatCode>#,##0</c:formatCode>
                <c:ptCount val="12"/>
                <c:pt idx="0">
                  <c:v>606094.19999999995</c:v>
                </c:pt>
                <c:pt idx="1">
                  <c:v>499302.40000000002</c:v>
                </c:pt>
                <c:pt idx="2">
                  <c:v>577027.80000000005</c:v>
                </c:pt>
                <c:pt idx="3">
                  <c:v>544231.40756463679</c:v>
                </c:pt>
                <c:pt idx="4">
                  <c:v>542247.22235711408</c:v>
                </c:pt>
                <c:pt idx="5">
                  <c:v>538066.79999999993</c:v>
                </c:pt>
                <c:pt idx="6">
                  <c:v>561457.20000000019</c:v>
                </c:pt>
                <c:pt idx="7">
                  <c:v>541601.06333333335</c:v>
                </c:pt>
                <c:pt idx="8">
                  <c:v>553007.05072020006</c:v>
                </c:pt>
                <c:pt idx="9">
                  <c:v>540016.9853358221</c:v>
                </c:pt>
                <c:pt idx="10">
                  <c:v>553328.50835531007</c:v>
                </c:pt>
                <c:pt idx="11">
                  <c:v>659641.97098829399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D3E-4E12-A8D7-8591B5134BCB}"/>
            </c:ext>
          </c:extLst>
        </c:ser>
        <c:ser>
          <c:idx val="41"/>
          <c:order val="1"/>
          <c:tx>
            <c:strRef>
              <c:f>'PAPER I CARTRÓ'!$B$45</c:f>
              <c:strCache>
                <c:ptCount val="1"/>
                <c:pt idx="0">
                  <c:v>TOTAL MENSUAL 2023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1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-3.9742451918280859E-2"/>
                  <c:y val="-6.06404695866917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3E-4E12-A8D7-8591B5134BCB}"/>
                </c:ext>
              </c:extLst>
            </c:dLbl>
            <c:dLbl>
              <c:idx val="1"/>
              <c:layout>
                <c:manualLayout>
                  <c:x val="-2.5340983753177643E-2"/>
                  <c:y val="-4.98076481574555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D3E-4E12-A8D7-8591B5134BCB}"/>
                </c:ext>
              </c:extLst>
            </c:dLbl>
            <c:dLbl>
              <c:idx val="2"/>
              <c:layout>
                <c:manualLayout>
                  <c:x val="-1.9659239842726082E-2"/>
                  <c:y val="7.0030031707029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D3E-4E12-A8D7-8591B5134BCB}"/>
                </c:ext>
              </c:extLst>
            </c:dLbl>
            <c:dLbl>
              <c:idx val="3"/>
              <c:layout>
                <c:manualLayout>
                  <c:x val="-1.6868885454600219E-2"/>
                  <c:y val="5.6391866205507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D3E-4E12-A8D7-8591B5134BCB}"/>
                </c:ext>
              </c:extLst>
            </c:dLbl>
            <c:dLbl>
              <c:idx val="4"/>
              <c:layout>
                <c:manualLayout>
                  <c:x val="-1.7474879860200961E-2"/>
                  <c:y val="6.30417651694247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DD-4505-9D51-26881A9337BB}"/>
                </c:ext>
              </c:extLst>
            </c:dLbl>
            <c:dLbl>
              <c:idx val="5"/>
              <c:layout>
                <c:manualLayout>
                  <c:x val="-2.2935779816513843E-2"/>
                  <c:y val="4.5835272364004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D3E-4E12-A8D7-8591B5134BCB}"/>
                </c:ext>
              </c:extLst>
            </c:dLbl>
            <c:dLbl>
              <c:idx val="6"/>
              <c:layout>
                <c:manualLayout>
                  <c:x val="-1.8608425093652365E-2"/>
                  <c:y val="-4.87273753901329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D3E-4E12-A8D7-8591B5134BCB}"/>
                </c:ext>
              </c:extLst>
            </c:dLbl>
            <c:dLbl>
              <c:idx val="7"/>
              <c:layout>
                <c:manualLayout>
                  <c:x val="-8.7374399301005604E-3"/>
                  <c:y val="-3.9401103230890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1B4-46D9-B90F-98DCA0D1512B}"/>
                </c:ext>
              </c:extLst>
            </c:dLbl>
            <c:dLbl>
              <c:idx val="8"/>
              <c:layout>
                <c:manualLayout>
                  <c:x val="0"/>
                  <c:y val="-1.24969751121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8E-489C-B737-8CC8D34A978B}"/>
                </c:ext>
              </c:extLst>
            </c:dLbl>
            <c:dLbl>
              <c:idx val="9"/>
              <c:layout>
                <c:manualLayout>
                  <c:x val="-6.6469042287145303E-3"/>
                  <c:y val="-2.11466031285096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D3E-4E12-A8D7-8591B5134BCB}"/>
                </c:ext>
              </c:extLst>
            </c:dLbl>
            <c:dLbl>
              <c:idx val="10"/>
              <c:layout>
                <c:manualLayout>
                  <c:x val="-1.6018454825293832E-16"/>
                  <c:y val="1.9700551615445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E1-4A9E-B6F4-EF8CA18D779D}"/>
                </c:ext>
              </c:extLst>
            </c:dLbl>
            <c:dLbl>
              <c:idx val="11"/>
              <c:layout>
                <c:manualLayout>
                  <c:x val="-1.1059397391839781E-3"/>
                  <c:y val="-8.9195410857330782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D3E-4E12-A8D7-8591B5134B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CARTRÓ'!$C$45:$N$45</c:f>
              <c:numCache>
                <c:formatCode>#,##0</c:formatCode>
                <c:ptCount val="12"/>
                <c:pt idx="0">
                  <c:v>625276.69999999984</c:v>
                </c:pt>
                <c:pt idx="1">
                  <c:v>510618.6</c:v>
                </c:pt>
                <c:pt idx="2">
                  <c:v>535114.79999999993</c:v>
                </c:pt>
                <c:pt idx="3">
                  <c:v>520198.17692234967</c:v>
                </c:pt>
                <c:pt idx="4">
                  <c:v>633049.59999999986</c:v>
                </c:pt>
                <c:pt idx="5">
                  <c:v>630606.50000000047</c:v>
                </c:pt>
                <c:pt idx="6">
                  <c:v>637260.29999999981</c:v>
                </c:pt>
                <c:pt idx="7">
                  <c:v>565122.90000000026</c:v>
                </c:pt>
                <c:pt idx="8">
                  <c:v>615964.40000000037</c:v>
                </c:pt>
                <c:pt idx="9">
                  <c:v>575183.80000000075</c:v>
                </c:pt>
                <c:pt idx="10">
                  <c:v>546391.00000000023</c:v>
                </c:pt>
                <c:pt idx="11">
                  <c:v>635211.54999999993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D3E-4E12-A8D7-8591B5134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07264"/>
        <c:axId val="73308800"/>
      </c:lineChart>
      <c:catAx>
        <c:axId val="73307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3308800"/>
        <c:crosses val="autoZero"/>
        <c:auto val="1"/>
        <c:lblAlgn val="ctr"/>
        <c:lblOffset val="100"/>
        <c:noMultiLvlLbl val="0"/>
      </c:catAx>
      <c:valAx>
        <c:axId val="73308800"/>
        <c:scaling>
          <c:orientation val="minMax"/>
          <c:min val="2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330726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600"/>
              <a:t>Paper i Cartró. Porta a porta comercial,</a:t>
            </a:r>
            <a:r>
              <a:rPr lang="es-ES" sz="1600" baseline="0"/>
              <a:t> Mercat i Papereres.</a:t>
            </a:r>
            <a:r>
              <a:rPr lang="es-ES" sz="1600"/>
              <a:t> 2022-2023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'PAPER CARTRÓ COMERCIAL '!$B$46</c:f>
              <c:strCache>
                <c:ptCount val="1"/>
                <c:pt idx="0">
                  <c:v>TOTAL MENSUAL 2022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2.3408964800777929E-17"/>
                  <c:y val="-3.9735099337748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A3-4193-9D5A-221E3183EADB}"/>
                </c:ext>
              </c:extLst>
            </c:dLbl>
            <c:dLbl>
              <c:idx val="2"/>
              <c:layout>
                <c:manualLayout>
                  <c:x val="-9.5364238410596026E-3"/>
                  <c:y val="1.79856115107913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09-42AC-85FB-95B4FAE44B1A}"/>
                </c:ext>
              </c:extLst>
            </c:dLbl>
            <c:dLbl>
              <c:idx val="3"/>
              <c:layout>
                <c:manualLayout>
                  <c:x val="0"/>
                  <c:y val="-2.6490066225165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A3-4193-9D5A-221E3183EADB}"/>
                </c:ext>
              </c:extLst>
            </c:dLbl>
            <c:dLbl>
              <c:idx val="4"/>
              <c:layout>
                <c:manualLayout>
                  <c:x val="4.3680043680043683E-3"/>
                  <c:y val="-4.03102936401688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A3-4CB0-83BE-04D71BC9BCC2}"/>
                </c:ext>
              </c:extLst>
            </c:dLbl>
            <c:dLbl>
              <c:idx val="5"/>
              <c:layout>
                <c:manualLayout>
                  <c:x val="1.277139208173689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A3-4193-9D5A-221E3183EADB}"/>
                </c:ext>
              </c:extLst>
            </c:dLbl>
            <c:dLbl>
              <c:idx val="7"/>
              <c:layout>
                <c:manualLayout>
                  <c:x val="-7.417218543046359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09-42AC-85FB-95B4FAE44B1A}"/>
                </c:ext>
              </c:extLst>
            </c:dLbl>
            <c:dLbl>
              <c:idx val="8"/>
              <c:layout>
                <c:manualLayout>
                  <c:x val="-1.117630623079064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A3-4193-9D5A-221E3183EADB}"/>
                </c:ext>
              </c:extLst>
            </c:dLbl>
            <c:dLbl>
              <c:idx val="10"/>
              <c:layout>
                <c:manualLayout>
                  <c:x val="-3.1788079470198741E-3"/>
                  <c:y val="-1.3489208633093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09-42AC-85FB-95B4FAE44B1A}"/>
                </c:ext>
              </c:extLst>
            </c:dLbl>
            <c:dLbl>
              <c:idx val="11"/>
              <c:layout>
                <c:manualLayout>
                  <c:x val="-1.7888402601741391E-2"/>
                  <c:y val="4.38596491228070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AA3-4193-9D5A-221E3183EA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CARTRÓ COMERCIAL 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CARTRÓ COMERCIAL '!$C$46:$N$46</c:f>
              <c:numCache>
                <c:formatCode>#,##0</c:formatCode>
                <c:ptCount val="12"/>
                <c:pt idx="0">
                  <c:v>86623.8</c:v>
                </c:pt>
                <c:pt idx="1">
                  <c:v>83997.6</c:v>
                </c:pt>
                <c:pt idx="2">
                  <c:v>87099.199999999997</c:v>
                </c:pt>
                <c:pt idx="3">
                  <c:v>81987.390697674418</c:v>
                </c:pt>
                <c:pt idx="4">
                  <c:v>77592.600000000006</c:v>
                </c:pt>
                <c:pt idx="5">
                  <c:v>82393.2</c:v>
                </c:pt>
                <c:pt idx="6">
                  <c:v>86102.8</c:v>
                </c:pt>
                <c:pt idx="7">
                  <c:v>62690.270000000004</c:v>
                </c:pt>
                <c:pt idx="8">
                  <c:v>90406.5</c:v>
                </c:pt>
                <c:pt idx="9">
                  <c:v>93854.1</c:v>
                </c:pt>
                <c:pt idx="10">
                  <c:v>89906.35</c:v>
                </c:pt>
                <c:pt idx="11">
                  <c:v>100477.7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A3-4193-9D5A-221E3183EADB}"/>
            </c:ext>
          </c:extLst>
        </c:ser>
        <c:ser>
          <c:idx val="41"/>
          <c:order val="1"/>
          <c:tx>
            <c:strRef>
              <c:f>'PAPER CARTRÓ COMERCIAL '!$B$45</c:f>
              <c:strCache>
                <c:ptCount val="1"/>
                <c:pt idx="0">
                  <c:v>TOTAL MENSUAL 2023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1174224460430161E-2"/>
                  <c:y val="-8.77192982456136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AA3-4193-9D5A-221E3183EADB}"/>
                </c:ext>
              </c:extLst>
            </c:dLbl>
            <c:dLbl>
              <c:idx val="1"/>
              <c:layout>
                <c:manualLayout>
                  <c:x val="6.372470925601411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AA3-4193-9D5A-221E3183EADB}"/>
                </c:ext>
              </c:extLst>
            </c:dLbl>
            <c:dLbl>
              <c:idx val="3"/>
              <c:layout>
                <c:manualLayout>
                  <c:x val="1.2508523643846903E-2"/>
                  <c:y val="-1.3244923331951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AA3-4193-9D5A-221E3183EADB}"/>
                </c:ext>
              </c:extLst>
            </c:dLbl>
            <c:dLbl>
              <c:idx val="4"/>
              <c:layout>
                <c:manualLayout>
                  <c:x val="5.4600054600053797E-3"/>
                  <c:y val="-4.83729111697449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A3-4CB0-83BE-04D71BC9BCC2}"/>
                </c:ext>
              </c:extLst>
            </c:dLbl>
            <c:dLbl>
              <c:idx val="5"/>
              <c:layout>
                <c:manualLayout>
                  <c:x val="4.9427906103432133E-3"/>
                  <c:y val="-3.0730763917668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AA3-4193-9D5A-221E3183EADB}"/>
                </c:ext>
              </c:extLst>
            </c:dLbl>
            <c:dLbl>
              <c:idx val="6"/>
              <c:layout>
                <c:manualLayout>
                  <c:x val="8.9442013008706953E-3"/>
                  <c:y val="-4.38596491228066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AA3-4193-9D5A-221E3183EADB}"/>
                </c:ext>
              </c:extLst>
            </c:dLbl>
            <c:dLbl>
              <c:idx val="9"/>
              <c:layout>
                <c:manualLayout>
                  <c:x val="4.1617354122125494E-3"/>
                  <c:y val="-4.60686568855153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AA3-4193-9D5A-221E3183EA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CARTRÓ COMERCIAL 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CARTRÓ COMERCIAL '!$C$45:$N$45</c:f>
              <c:numCache>
                <c:formatCode>#,##0</c:formatCode>
                <c:ptCount val="12"/>
                <c:pt idx="0">
                  <c:v>93153.3</c:v>
                </c:pt>
                <c:pt idx="1">
                  <c:v>83351.500000000015</c:v>
                </c:pt>
                <c:pt idx="2">
                  <c:v>95795.199999999997</c:v>
                </c:pt>
                <c:pt idx="3">
                  <c:v>80591.8</c:v>
                </c:pt>
                <c:pt idx="4">
                  <c:v>93830.399999999994</c:v>
                </c:pt>
                <c:pt idx="5">
                  <c:v>108893.5</c:v>
                </c:pt>
                <c:pt idx="6">
                  <c:v>98909.7</c:v>
                </c:pt>
                <c:pt idx="7">
                  <c:v>69934.099999999991</c:v>
                </c:pt>
                <c:pt idx="8">
                  <c:v>99075.6</c:v>
                </c:pt>
                <c:pt idx="9">
                  <c:v>94996.200000000012</c:v>
                </c:pt>
                <c:pt idx="10">
                  <c:v>95099</c:v>
                </c:pt>
                <c:pt idx="11">
                  <c:v>106428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AA3-4193-9D5A-221E3183E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82787328"/>
        <c:axId val="82793216"/>
        <c:axId val="0"/>
      </c:bar3DChart>
      <c:catAx>
        <c:axId val="8278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2793216"/>
        <c:crosses val="autoZero"/>
        <c:auto val="1"/>
        <c:lblAlgn val="ctr"/>
        <c:lblOffset val="100"/>
        <c:noMultiLvlLbl val="0"/>
      </c:catAx>
      <c:valAx>
        <c:axId val="827932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27873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Paper i Cartró. Porta a porta comercial, Mercat i Papereres. 2022-2023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'PAPER CARTRÓ COMERCIAL '!$B$46</c:f>
              <c:strCache>
                <c:ptCount val="1"/>
                <c:pt idx="0">
                  <c:v>TOTAL MENSUAL 2022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pPr>
              <a:solidFill>
                <a:schemeClr val="accent1">
                  <a:lumMod val="40000"/>
                  <a:lumOff val="60000"/>
                </a:schemeClr>
              </a:solidFill>
            </c:spPr>
          </c:marker>
          <c:dLbls>
            <c:dLbl>
              <c:idx val="0"/>
              <c:layout>
                <c:manualLayout>
                  <c:x val="-4.2909285017362825E-2"/>
                  <c:y val="-3.6143919808923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B9-490A-BCC5-E967701FD0CF}"/>
                </c:ext>
              </c:extLst>
            </c:dLbl>
            <c:dLbl>
              <c:idx val="1"/>
              <c:layout>
                <c:manualLayout>
                  <c:x val="-1.6382699868938422E-2"/>
                  <c:y val="-3.48978984009977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B9-490A-BCC5-E967701FD0CF}"/>
                </c:ext>
              </c:extLst>
            </c:dLbl>
            <c:dLbl>
              <c:idx val="3"/>
              <c:layout>
                <c:manualLayout>
                  <c:x val="-8.7502536953523412E-3"/>
                  <c:y val="-4.5310337980802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B9-490A-BCC5-E967701FD0CF}"/>
                </c:ext>
              </c:extLst>
            </c:dLbl>
            <c:dLbl>
              <c:idx val="5"/>
              <c:layout>
                <c:manualLayout>
                  <c:x val="3.3149171270718232E-3"/>
                  <c:y val="3.2926832430078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B9-490A-BCC5-E967701FD0CF}"/>
                </c:ext>
              </c:extLst>
            </c:dLbl>
            <c:dLbl>
              <c:idx val="6"/>
              <c:layout>
                <c:manualLayout>
                  <c:x val="-2.549930685269846E-2"/>
                  <c:y val="-3.4192401481729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E2-42EA-895C-FEC1AEA98FE3}"/>
                </c:ext>
              </c:extLst>
            </c:dLbl>
            <c:dLbl>
              <c:idx val="9"/>
              <c:layout>
                <c:manualLayout>
                  <c:x val="-7.5156603131030638E-3"/>
                  <c:y val="-1.5083797149469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E2-42EA-895C-FEC1AEA98F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CARTRÓ COMERCIAL 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CARTRÓ COMERCIAL '!$C$46:$N$46</c:f>
              <c:numCache>
                <c:formatCode>#,##0</c:formatCode>
                <c:ptCount val="12"/>
                <c:pt idx="0">
                  <c:v>86623.8</c:v>
                </c:pt>
                <c:pt idx="1">
                  <c:v>83997.6</c:v>
                </c:pt>
                <c:pt idx="2">
                  <c:v>87099.199999999997</c:v>
                </c:pt>
                <c:pt idx="3">
                  <c:v>81987.390697674418</c:v>
                </c:pt>
                <c:pt idx="4">
                  <c:v>77592.600000000006</c:v>
                </c:pt>
                <c:pt idx="5">
                  <c:v>82393.2</c:v>
                </c:pt>
                <c:pt idx="6">
                  <c:v>86102.8</c:v>
                </c:pt>
                <c:pt idx="7">
                  <c:v>62690.270000000004</c:v>
                </c:pt>
                <c:pt idx="8">
                  <c:v>90406.5</c:v>
                </c:pt>
                <c:pt idx="9">
                  <c:v>93854.1</c:v>
                </c:pt>
                <c:pt idx="10">
                  <c:v>89906.35</c:v>
                </c:pt>
                <c:pt idx="11">
                  <c:v>100477.7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6B9-490A-BCC5-E967701FD0CF}"/>
            </c:ext>
          </c:extLst>
        </c:ser>
        <c:ser>
          <c:idx val="41"/>
          <c:order val="1"/>
          <c:tx>
            <c:strRef>
              <c:f>'PAPER CARTRÓ COMERCIAL '!$B$45</c:f>
              <c:strCache>
                <c:ptCount val="1"/>
                <c:pt idx="0">
                  <c:v>TOTAL MENSUAL 2023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1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-4.706347005099832E-2"/>
                  <c:y val="-3.1706828542318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B9-490A-BCC5-E967701FD0CF}"/>
                </c:ext>
              </c:extLst>
            </c:dLbl>
            <c:dLbl>
              <c:idx val="1"/>
              <c:layout>
                <c:manualLayout>
                  <c:x val="-1.9946017417519123E-2"/>
                  <c:y val="3.730391004802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B9-490A-BCC5-E967701FD0CF}"/>
                </c:ext>
              </c:extLst>
            </c:dLbl>
            <c:dLbl>
              <c:idx val="2"/>
              <c:layout>
                <c:manualLayout>
                  <c:x val="0"/>
                  <c:y val="-4.02930402930403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6B9-490A-BCC5-E967701FD0CF}"/>
                </c:ext>
              </c:extLst>
            </c:dLbl>
            <c:dLbl>
              <c:idx val="3"/>
              <c:layout>
                <c:manualLayout>
                  <c:x val="-6.2711745601532814E-3"/>
                  <c:y val="3.62684382888938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6B9-490A-BCC5-E967701FD0CF}"/>
                </c:ext>
              </c:extLst>
            </c:dLbl>
            <c:dLbl>
              <c:idx val="4"/>
              <c:layout>
                <c:manualLayout>
                  <c:x val="-9.5379398050021227E-3"/>
                  <c:y val="-5.2321229487571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6B9-490A-BCC5-E967701FD0CF}"/>
                </c:ext>
              </c:extLst>
            </c:dLbl>
            <c:dLbl>
              <c:idx val="5"/>
              <c:layout>
                <c:manualLayout>
                  <c:x val="-2.2255192878338291E-2"/>
                  <c:y val="-3.296691804570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6B9-490A-BCC5-E967701FD0CF}"/>
                </c:ext>
              </c:extLst>
            </c:dLbl>
            <c:dLbl>
              <c:idx val="6"/>
              <c:layout>
                <c:manualLayout>
                  <c:x val="-1.5331885119864604E-2"/>
                  <c:y val="-2.9026823774687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B9-490A-BCC5-E967701FD0CF}"/>
                </c:ext>
              </c:extLst>
            </c:dLbl>
            <c:dLbl>
              <c:idx val="7"/>
              <c:layout>
                <c:manualLayout>
                  <c:x val="-1.1657565430433881E-2"/>
                  <c:y val="-5.2320896002474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E2-42EA-895C-FEC1AEA98FE3}"/>
                </c:ext>
              </c:extLst>
            </c:dLbl>
            <c:dLbl>
              <c:idx val="8"/>
              <c:layout>
                <c:manualLayout>
                  <c:x val="-1.0597710894446798E-2"/>
                  <c:y val="-2.4148105847295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E2-42EA-895C-FEC1AEA98FE3}"/>
                </c:ext>
              </c:extLst>
            </c:dLbl>
            <c:dLbl>
              <c:idx val="9"/>
              <c:layout>
                <c:manualLayout>
                  <c:x val="-9.9234442025022095E-3"/>
                  <c:y val="3.00748310716480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6B9-490A-BCC5-E967701FD0CF}"/>
                </c:ext>
              </c:extLst>
            </c:dLbl>
            <c:dLbl>
              <c:idx val="10"/>
              <c:layout>
                <c:manualLayout>
                  <c:x val="-6.55307994757536E-3"/>
                  <c:y val="-3.897823942219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BE2-42EA-895C-FEC1AEA98FE3}"/>
                </c:ext>
              </c:extLst>
            </c:dLbl>
            <c:dLbl>
              <c:idx val="11"/>
              <c:layout>
                <c:manualLayout>
                  <c:x val="-1.1059692732127274E-3"/>
                  <c:y val="-4.02930402930403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B9-490A-BCC5-E967701FD0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CARTRÓ COMERCIAL 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CARTRÓ COMERCIAL '!$C$45:$N$45</c:f>
              <c:numCache>
                <c:formatCode>#,##0</c:formatCode>
                <c:ptCount val="12"/>
                <c:pt idx="0">
                  <c:v>93153.3</c:v>
                </c:pt>
                <c:pt idx="1">
                  <c:v>83351.500000000015</c:v>
                </c:pt>
                <c:pt idx="2">
                  <c:v>95795.199999999997</c:v>
                </c:pt>
                <c:pt idx="3">
                  <c:v>80591.8</c:v>
                </c:pt>
                <c:pt idx="4">
                  <c:v>93830.399999999994</c:v>
                </c:pt>
                <c:pt idx="5">
                  <c:v>108893.5</c:v>
                </c:pt>
                <c:pt idx="6">
                  <c:v>98909.7</c:v>
                </c:pt>
                <c:pt idx="7">
                  <c:v>69934.099999999991</c:v>
                </c:pt>
                <c:pt idx="8">
                  <c:v>99075.6</c:v>
                </c:pt>
                <c:pt idx="9">
                  <c:v>94996.200000000012</c:v>
                </c:pt>
                <c:pt idx="10">
                  <c:v>95099</c:v>
                </c:pt>
                <c:pt idx="11">
                  <c:v>106428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6B9-490A-BCC5-E967701FD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46592"/>
        <c:axId val="84048128"/>
      </c:lineChart>
      <c:catAx>
        <c:axId val="8404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4048128"/>
        <c:crosses val="autoZero"/>
        <c:auto val="1"/>
        <c:lblAlgn val="ctr"/>
        <c:lblOffset val="100"/>
        <c:noMultiLvlLbl val="0"/>
      </c:catAx>
      <c:valAx>
        <c:axId val="840481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404659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Envasos 2022-2023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ENVASOS!$B$45</c:f>
              <c:strCache>
                <c:ptCount val="1"/>
                <c:pt idx="0">
                  <c:v>TOTAL MENSUAL 2022</c:v>
                </c:pt>
              </c:strCache>
            </c:strRef>
          </c:tx>
          <c:spPr>
            <a:solidFill>
              <a:srgbClr val="BC8F00"/>
            </a:solidFill>
          </c:spPr>
          <c:invertIfNegative val="0"/>
          <c:dLbls>
            <c:dLbl>
              <c:idx val="3"/>
              <c:layout>
                <c:manualLayout>
                  <c:x val="-5.5851234826824669E-3"/>
                  <c:y val="-1.31147540983606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21-4295-A647-8A09A2AE4A65}"/>
                </c:ext>
              </c:extLst>
            </c:dLbl>
            <c:dLbl>
              <c:idx val="4"/>
              <c:layout>
                <c:manualLayout>
                  <c:x val="-1.0028709667368499E-2"/>
                  <c:y val="-4.50169958263413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89-4D9A-915B-1E765321DB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ENVASOS!$C$3:$N$3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ENVASOS!$C$45:$N$45</c:f>
              <c:numCache>
                <c:formatCode>#,##0</c:formatCode>
                <c:ptCount val="12"/>
                <c:pt idx="0">
                  <c:v>629807</c:v>
                </c:pt>
                <c:pt idx="1">
                  <c:v>560436</c:v>
                </c:pt>
                <c:pt idx="2">
                  <c:v>654482</c:v>
                </c:pt>
                <c:pt idx="3">
                  <c:v>637313.08744638693</c:v>
                </c:pt>
                <c:pt idx="4">
                  <c:v>644043.9315793853</c:v>
                </c:pt>
                <c:pt idx="5">
                  <c:v>627490.83275663399</c:v>
                </c:pt>
                <c:pt idx="6">
                  <c:v>645919.95862308715</c:v>
                </c:pt>
                <c:pt idx="7">
                  <c:v>659514.58057588479</c:v>
                </c:pt>
                <c:pt idx="8">
                  <c:v>655967.48529900005</c:v>
                </c:pt>
                <c:pt idx="9">
                  <c:v>651322.89905257395</c:v>
                </c:pt>
                <c:pt idx="10">
                  <c:v>625152.63317861862</c:v>
                </c:pt>
                <c:pt idx="11">
                  <c:v>664031.82555771177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89-4D9A-915B-1E765321DBD2}"/>
            </c:ext>
          </c:extLst>
        </c:ser>
        <c:ser>
          <c:idx val="41"/>
          <c:order val="1"/>
          <c:tx>
            <c:strRef>
              <c:f>ENVASOS!$B$44</c:f>
              <c:strCache>
                <c:ptCount val="1"/>
                <c:pt idx="0">
                  <c:v>TOTAL MENSUAL 2023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1.484018264840241E-2"/>
                  <c:y val="-8.74316939890710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89-4D9A-915B-1E765321DBD2}"/>
                </c:ext>
              </c:extLst>
            </c:dLbl>
            <c:dLbl>
              <c:idx val="2"/>
              <c:layout>
                <c:manualLayout>
                  <c:x val="0"/>
                  <c:y val="-3.0601092896174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21-4295-A647-8A09A2AE4A65}"/>
                </c:ext>
              </c:extLst>
            </c:dLbl>
            <c:dLbl>
              <c:idx val="3"/>
              <c:layout>
                <c:manualLayout>
                  <c:x val="1.1101466389562451E-2"/>
                  <c:y val="-5.52850565810421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14-4B98-8338-76A4026994F2}"/>
                </c:ext>
              </c:extLst>
            </c:dLbl>
            <c:dLbl>
              <c:idx val="4"/>
              <c:layout>
                <c:manualLayout>
                  <c:x val="-8.2908407224641214E-17"/>
                  <c:y val="-2.185792349726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68-40C2-91ED-BF550D605C77}"/>
                </c:ext>
              </c:extLst>
            </c:dLbl>
            <c:dLbl>
              <c:idx val="5"/>
              <c:layout>
                <c:manualLayout>
                  <c:x val="4.0394724542981326E-3"/>
                  <c:y val="-4.3715846994535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89-4D9A-915B-1E765321DBD2}"/>
                </c:ext>
              </c:extLst>
            </c:dLbl>
            <c:dLbl>
              <c:idx val="6"/>
              <c:layout>
                <c:manualLayout>
                  <c:x val="9.132420091324276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589-4D9A-915B-1E765321DB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ENVASOS!$C$3:$N$3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ENVASOS!$C$44:$N$44</c:f>
              <c:numCache>
                <c:formatCode>#,##0</c:formatCode>
                <c:ptCount val="12"/>
                <c:pt idx="0">
                  <c:v>655274.2028966645</c:v>
                </c:pt>
                <c:pt idx="1">
                  <c:v>598675.05511174211</c:v>
                </c:pt>
                <c:pt idx="2">
                  <c:v>663175.20431782969</c:v>
                </c:pt>
                <c:pt idx="3">
                  <c:v>608995.53349061077</c:v>
                </c:pt>
                <c:pt idx="4">
                  <c:v>720140.57160602219</c:v>
                </c:pt>
                <c:pt idx="5">
                  <c:v>710283.1237668728</c:v>
                </c:pt>
                <c:pt idx="6">
                  <c:v>696998.27197289979</c:v>
                </c:pt>
                <c:pt idx="7">
                  <c:v>640008.42388635746</c:v>
                </c:pt>
                <c:pt idx="8">
                  <c:v>664004.96695281565</c:v>
                </c:pt>
                <c:pt idx="9">
                  <c:v>682548.39686285856</c:v>
                </c:pt>
                <c:pt idx="10">
                  <c:v>635076.12994637538</c:v>
                </c:pt>
                <c:pt idx="11">
                  <c:v>660102.19000000006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589-4D9A-915B-1E765321D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84266368"/>
        <c:axId val="84268160"/>
        <c:axId val="0"/>
      </c:bar3DChart>
      <c:catAx>
        <c:axId val="8426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4268160"/>
        <c:crosses val="autoZero"/>
        <c:auto val="1"/>
        <c:lblAlgn val="ctr"/>
        <c:lblOffset val="100"/>
        <c:noMultiLvlLbl val="0"/>
      </c:catAx>
      <c:valAx>
        <c:axId val="84268160"/>
        <c:scaling>
          <c:orientation val="minMax"/>
          <c:min val="3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42663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Envasos 2022-2023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ENVASOS!$B$45</c:f>
              <c:strCache>
                <c:ptCount val="1"/>
                <c:pt idx="0">
                  <c:v>TOTAL MENSUAL 2022</c:v>
                </c:pt>
              </c:strCache>
            </c:strRef>
          </c:tx>
          <c:spPr>
            <a:ln>
              <a:solidFill>
                <a:srgbClr val="E39F17"/>
              </a:solidFill>
            </a:ln>
          </c:spPr>
          <c:marker>
            <c:spPr>
              <a:solidFill>
                <a:srgbClr val="FFC000"/>
              </a:solidFill>
            </c:spPr>
          </c:marker>
          <c:dLbls>
            <c:dLbl>
              <c:idx val="0"/>
              <c:layout>
                <c:manualLayout>
                  <c:x val="-3.8366837179890118E-2"/>
                  <c:y val="3.78811783712828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6A-4249-84E3-247D4BFA32F0}"/>
                </c:ext>
              </c:extLst>
            </c:dLbl>
            <c:dLbl>
              <c:idx val="2"/>
              <c:layout>
                <c:manualLayout>
                  <c:x val="-2.3860370291845335E-2"/>
                  <c:y val="6.45973224954140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8F-4F50-8822-F154E461E0F8}"/>
                </c:ext>
              </c:extLst>
            </c:dLbl>
            <c:dLbl>
              <c:idx val="4"/>
              <c:layout>
                <c:manualLayout>
                  <c:x val="-2.3860370291845335E-2"/>
                  <c:y val="7.7955394557479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23-4866-A75B-8E80D5BE04CC}"/>
                </c:ext>
              </c:extLst>
            </c:dLbl>
            <c:dLbl>
              <c:idx val="6"/>
              <c:layout>
                <c:manualLayout>
                  <c:x val="-2.0529570009722303E-2"/>
                  <c:y val="5.1239250433348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23-4866-A75B-8E80D5BE04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ENVASOS!$C$3:$N$3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ENVASOS!$C$45:$N$45</c:f>
              <c:numCache>
                <c:formatCode>#,##0</c:formatCode>
                <c:ptCount val="12"/>
                <c:pt idx="0">
                  <c:v>629807</c:v>
                </c:pt>
                <c:pt idx="1">
                  <c:v>560436</c:v>
                </c:pt>
                <c:pt idx="2">
                  <c:v>654482</c:v>
                </c:pt>
                <c:pt idx="3">
                  <c:v>637313.08744638693</c:v>
                </c:pt>
                <c:pt idx="4">
                  <c:v>644043.9315793853</c:v>
                </c:pt>
                <c:pt idx="5">
                  <c:v>627490.83275663399</c:v>
                </c:pt>
                <c:pt idx="6">
                  <c:v>645919.95862308715</c:v>
                </c:pt>
                <c:pt idx="7">
                  <c:v>659514.58057588479</c:v>
                </c:pt>
                <c:pt idx="8">
                  <c:v>655967.48529900005</c:v>
                </c:pt>
                <c:pt idx="9">
                  <c:v>651322.89905257395</c:v>
                </c:pt>
                <c:pt idx="10">
                  <c:v>625152.63317861862</c:v>
                </c:pt>
                <c:pt idx="11">
                  <c:v>664031.82555771177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6A-4249-84E3-247D4BFA32F0}"/>
            </c:ext>
          </c:extLst>
        </c:ser>
        <c:ser>
          <c:idx val="41"/>
          <c:order val="1"/>
          <c:tx>
            <c:strRef>
              <c:f>ENVASOS!$B$44</c:f>
              <c:strCache>
                <c:ptCount val="1"/>
                <c:pt idx="0">
                  <c:v>TOTAL MENSUAL 2023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</c:spPr>
          </c:marker>
          <c:dLbls>
            <c:dLbl>
              <c:idx val="0"/>
              <c:layout>
                <c:manualLayout>
                  <c:x val="-4.3668858569504206E-2"/>
                  <c:y val="-3.56807778394843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6A-4249-84E3-247D4BFA32F0}"/>
                </c:ext>
              </c:extLst>
            </c:dLbl>
            <c:dLbl>
              <c:idx val="1"/>
              <c:layout>
                <c:manualLayout>
                  <c:x val="-2.8134484746439075E-2"/>
                  <c:y val="-5.5654089481589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6A-4249-84E3-247D4BFA32F0}"/>
                </c:ext>
              </c:extLst>
            </c:dLbl>
            <c:dLbl>
              <c:idx val="2"/>
              <c:layout>
                <c:manualLayout>
                  <c:x val="-1.115882068311137E-3"/>
                  <c:y val="-4.00742161861968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F8-44CA-8949-BF852B47DB23}"/>
                </c:ext>
              </c:extLst>
            </c:dLbl>
            <c:dLbl>
              <c:idx val="3"/>
              <c:layout>
                <c:manualLayout>
                  <c:x val="-9.9744041255653351E-3"/>
                  <c:y val="3.424890470821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F2-4F3C-B268-C70F4F6D74DF}"/>
                </c:ext>
              </c:extLst>
            </c:dLbl>
            <c:dLbl>
              <c:idx val="4"/>
              <c:layout>
                <c:manualLayout>
                  <c:x val="-1.4827486359907769E-2"/>
                  <c:y val="4.0094200703455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6A-4249-84E3-247D4BFA32F0}"/>
                </c:ext>
              </c:extLst>
            </c:dLbl>
            <c:dLbl>
              <c:idx val="5"/>
              <c:layout>
                <c:manualLayout>
                  <c:x val="1.060579866661829E-3"/>
                  <c:y val="9.61500704015976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16A-4249-84E3-247D4BFA32F0}"/>
                </c:ext>
              </c:extLst>
            </c:dLbl>
            <c:dLbl>
              <c:idx val="6"/>
              <c:layout>
                <c:manualLayout>
                  <c:x val="4.5399683693571214E-3"/>
                  <c:y val="1.33976904910160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6A-4249-84E3-247D4BFA32F0}"/>
                </c:ext>
              </c:extLst>
            </c:dLbl>
            <c:dLbl>
              <c:idx val="8"/>
              <c:layout>
                <c:manualLayout>
                  <c:x val="0"/>
                  <c:y val="-3.643264192593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16A-4249-84E3-247D4BFA32F0}"/>
                </c:ext>
              </c:extLst>
            </c:dLbl>
            <c:dLbl>
              <c:idx val="9"/>
              <c:layout>
                <c:manualLayout>
                  <c:x val="-2.2588234624526626E-3"/>
                  <c:y val="3.1168834811486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87-4CCA-BAF4-3AEE344C2CBD}"/>
                </c:ext>
              </c:extLst>
            </c:dLbl>
            <c:dLbl>
              <c:idx val="10"/>
              <c:layout>
                <c:manualLayout>
                  <c:x val="0"/>
                  <c:y val="-2.6755852842809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6A-4249-84E3-247D4BFA32F0}"/>
                </c:ext>
              </c:extLst>
            </c:dLbl>
            <c:dLbl>
              <c:idx val="11"/>
              <c:layout>
                <c:manualLayout>
                  <c:x val="0"/>
                  <c:y val="-4.0133779264214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16A-4249-84E3-247D4BFA32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ENVASOS!$C$3:$N$3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ENVASOS!$C$44:$N$44</c:f>
              <c:numCache>
                <c:formatCode>#,##0</c:formatCode>
                <c:ptCount val="12"/>
                <c:pt idx="0">
                  <c:v>655274.2028966645</c:v>
                </c:pt>
                <c:pt idx="1">
                  <c:v>598675.05511174211</c:v>
                </c:pt>
                <c:pt idx="2">
                  <c:v>663175.20431782969</c:v>
                </c:pt>
                <c:pt idx="3">
                  <c:v>608995.53349061077</c:v>
                </c:pt>
                <c:pt idx="4">
                  <c:v>720140.57160602219</c:v>
                </c:pt>
                <c:pt idx="5">
                  <c:v>710283.1237668728</c:v>
                </c:pt>
                <c:pt idx="6">
                  <c:v>696998.27197289979</c:v>
                </c:pt>
                <c:pt idx="7">
                  <c:v>640008.42388635746</c:v>
                </c:pt>
                <c:pt idx="8">
                  <c:v>664004.96695281565</c:v>
                </c:pt>
                <c:pt idx="9">
                  <c:v>682548.39686285856</c:v>
                </c:pt>
                <c:pt idx="10">
                  <c:v>635076.12994637538</c:v>
                </c:pt>
                <c:pt idx="11">
                  <c:v>660102.19000000006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16A-4249-84E3-247D4BFA3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10048"/>
        <c:axId val="84211584"/>
      </c:lineChart>
      <c:catAx>
        <c:axId val="8421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4211584"/>
        <c:crosses val="autoZero"/>
        <c:auto val="1"/>
        <c:lblAlgn val="ctr"/>
        <c:lblOffset val="100"/>
        <c:noMultiLvlLbl val="0"/>
      </c:catAx>
      <c:valAx>
        <c:axId val="84211584"/>
        <c:scaling>
          <c:orientation val="minMax"/>
          <c:min val="3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421004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Vidre 2022-2023</a:t>
            </a:r>
            <a:r>
              <a:rPr lang="ca-ES" sz="1400" b="1" i="0" u="none" strike="noStrike" baseline="0"/>
              <a:t> </a:t>
            </a:r>
            <a:endParaRPr lang="es-ES" sz="1400"/>
          </a:p>
        </c:rich>
      </c:tx>
      <c:layout>
        <c:manualLayout>
          <c:xMode val="edge"/>
          <c:yMode val="edge"/>
          <c:x val="0.44579961695807324"/>
          <c:y val="2.3801655370771696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VIDRE!$B$46</c:f>
              <c:strCache>
                <c:ptCount val="1"/>
                <c:pt idx="0">
                  <c:v>TOTAL MENSUAL 2022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2"/>
              <c:layout>
                <c:manualLayout>
                  <c:x val="-5.8393080611759034E-3"/>
                  <c:y val="-2.1574973031283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24-4EFC-8C2D-37E83157B4B7}"/>
                </c:ext>
              </c:extLst>
            </c:dLbl>
            <c:dLbl>
              <c:idx val="4"/>
              <c:layout>
                <c:manualLayout>
                  <c:x val="5.1085568326947684E-3"/>
                  <c:y val="4.41501257235666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24-4EFC-8C2D-37E83157B4B7}"/>
                </c:ext>
              </c:extLst>
            </c:dLbl>
            <c:dLbl>
              <c:idx val="5"/>
              <c:layout>
                <c:manualLayout>
                  <c:x val="5.1085568326947684E-3"/>
                  <c:y val="-3.476387853058892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24-4EFC-8C2D-37E83157B4B7}"/>
                </c:ext>
              </c:extLst>
            </c:dLbl>
            <c:dLbl>
              <c:idx val="9"/>
              <c:layout>
                <c:manualLayout>
                  <c:x val="1.012658227848102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24-4EFC-8C2D-37E83157B4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VIDRE!$C$4:$N$4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VIDRE!$C$46:$N$46</c:f>
              <c:numCache>
                <c:formatCode>#,##0</c:formatCode>
                <c:ptCount val="12"/>
                <c:pt idx="0">
                  <c:v>604860.50000000012</c:v>
                </c:pt>
                <c:pt idx="1">
                  <c:v>550327.78</c:v>
                </c:pt>
                <c:pt idx="2">
                  <c:v>533936</c:v>
                </c:pt>
                <c:pt idx="3">
                  <c:v>543358.2420543601</c:v>
                </c:pt>
                <c:pt idx="4">
                  <c:v>485655.20820712444</c:v>
                </c:pt>
                <c:pt idx="5">
                  <c:v>441517.64051646437</c:v>
                </c:pt>
                <c:pt idx="6">
                  <c:v>671025.04358692328</c:v>
                </c:pt>
                <c:pt idx="7">
                  <c:v>480146.19561354653</c:v>
                </c:pt>
                <c:pt idx="8">
                  <c:v>600221.14553400013</c:v>
                </c:pt>
                <c:pt idx="9">
                  <c:v>502126.96824497601</c:v>
                </c:pt>
                <c:pt idx="10">
                  <c:v>509309.18559286528</c:v>
                </c:pt>
                <c:pt idx="11">
                  <c:v>515359.68922459369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24-4EFC-8C2D-37E83157B4B7}"/>
            </c:ext>
          </c:extLst>
        </c:ser>
        <c:ser>
          <c:idx val="41"/>
          <c:order val="1"/>
          <c:tx>
            <c:strRef>
              <c:f>VIDRE!$B$45</c:f>
              <c:strCache>
                <c:ptCount val="1"/>
                <c:pt idx="0">
                  <c:v>TOTAL MENSUAL 2023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-2.5543789784897813E-3"/>
                  <c:y val="-3.9735113151210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24-4EFC-8C2D-37E83157B4B7}"/>
                </c:ext>
              </c:extLst>
            </c:dLbl>
            <c:dLbl>
              <c:idx val="2"/>
              <c:layout>
                <c:manualLayout>
                  <c:x val="1.2742305945933981E-2"/>
                  <c:y val="-4.41488503257481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C24-4EFC-8C2D-37E83157B4B7}"/>
                </c:ext>
              </c:extLst>
            </c:dLbl>
            <c:dLbl>
              <c:idx val="3"/>
              <c:layout>
                <c:manualLayout>
                  <c:x val="6.7510548523206804E-3"/>
                  <c:y val="-8.6299892125135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C24-4EFC-8C2D-37E83157B4B7}"/>
                </c:ext>
              </c:extLst>
            </c:dLbl>
            <c:dLbl>
              <c:idx val="4"/>
              <c:layout>
                <c:manualLayout>
                  <c:x val="6.7510548523206804E-3"/>
                  <c:y val="8.6299892125135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C24-4EFC-8C2D-37E83157B4B7}"/>
                </c:ext>
              </c:extLst>
            </c:dLbl>
            <c:dLbl>
              <c:idx val="5"/>
              <c:layout>
                <c:manualLayout>
                  <c:x val="5.6258790436005714E-3"/>
                  <c:y val="-1.2944983818770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C24-4EFC-8C2D-37E83157B4B7}"/>
                </c:ext>
              </c:extLst>
            </c:dLbl>
            <c:dLbl>
              <c:idx val="6"/>
              <c:layout>
                <c:manualLayout>
                  <c:x val="1.125175808720112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C24-4EFC-8C2D-37E83157B4B7}"/>
                </c:ext>
              </c:extLst>
            </c:dLbl>
            <c:dLbl>
              <c:idx val="8"/>
              <c:layout>
                <c:manualLayout>
                  <c:x val="1.687763713080168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C24-4EFC-8C2D-37E83157B4B7}"/>
                </c:ext>
              </c:extLst>
            </c:dLbl>
            <c:dLbl>
              <c:idx val="10"/>
              <c:layout>
                <c:manualLayout>
                  <c:x val="8.531058384430818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7A-4BC8-BCC1-1579635832A5}"/>
                </c:ext>
              </c:extLst>
            </c:dLbl>
            <c:dLbl>
              <c:idx val="11"/>
              <c:layout>
                <c:manualLayout>
                  <c:x val="2.0253164556962036E-2"/>
                  <c:y val="-8.6299892125135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C24-4EFC-8C2D-37E83157B4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VIDRE!$C$4:$N$4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VIDRE!$C$45:$N$45</c:f>
              <c:numCache>
                <c:formatCode>#,##0</c:formatCode>
                <c:ptCount val="12"/>
                <c:pt idx="0">
                  <c:v>660164.27456249716</c:v>
                </c:pt>
                <c:pt idx="1">
                  <c:v>468502.39923671843</c:v>
                </c:pt>
                <c:pt idx="2">
                  <c:v>539710.42572420649</c:v>
                </c:pt>
                <c:pt idx="3">
                  <c:v>456908.05</c:v>
                </c:pt>
                <c:pt idx="4">
                  <c:v>550602.02615436714</c:v>
                </c:pt>
                <c:pt idx="5">
                  <c:v>529734.22216054169</c:v>
                </c:pt>
                <c:pt idx="6">
                  <c:v>574443.75942193076</c:v>
                </c:pt>
                <c:pt idx="7">
                  <c:v>537486.32345842698</c:v>
                </c:pt>
                <c:pt idx="8">
                  <c:v>537319.41255659738</c:v>
                </c:pt>
                <c:pt idx="9">
                  <c:v>498667.93012048106</c:v>
                </c:pt>
                <c:pt idx="10">
                  <c:v>488363.64979871042</c:v>
                </c:pt>
                <c:pt idx="11">
                  <c:v>481106.44545954227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C24-4EFC-8C2D-37E83157B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84912768"/>
        <c:axId val="84935040"/>
        <c:axId val="0"/>
      </c:bar3DChart>
      <c:catAx>
        <c:axId val="8491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4935040"/>
        <c:crosses val="autoZero"/>
        <c:auto val="1"/>
        <c:lblAlgn val="ctr"/>
        <c:lblOffset val="100"/>
        <c:noMultiLvlLbl val="0"/>
      </c:catAx>
      <c:valAx>
        <c:axId val="84935040"/>
        <c:scaling>
          <c:orientation val="minMax"/>
          <c:min val="2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49127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Vidre 2022-2023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VIDRE!$B$46</c:f>
              <c:strCache>
                <c:ptCount val="1"/>
                <c:pt idx="0">
                  <c:v>TOTAL MENSUAL 2022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3">
                  <a:lumMod val="60000"/>
                  <a:lumOff val="40000"/>
                </a:schemeClr>
              </a:solidFill>
            </c:spPr>
          </c:marker>
          <c:dLbls>
            <c:dLbl>
              <c:idx val="1"/>
              <c:layout>
                <c:manualLayout>
                  <c:x val="-3.8314176245210752E-3"/>
                  <c:y val="3.0905088006496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0C-48CF-B8B9-55B09869127B}"/>
                </c:ext>
              </c:extLst>
            </c:dLbl>
            <c:dLbl>
              <c:idx val="2"/>
              <c:layout>
                <c:manualLayout>
                  <c:x val="-3.8314176245210752E-3"/>
                  <c:y val="1.7660050289426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0C-48CF-B8B9-55B09869127B}"/>
                </c:ext>
              </c:extLst>
            </c:dLbl>
            <c:dLbl>
              <c:idx val="4"/>
              <c:layout>
                <c:manualLayout>
                  <c:x val="-2.1194794470915854E-2"/>
                  <c:y val="-5.3473098579414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0C-48CF-B8B9-55B09869127B}"/>
                </c:ext>
              </c:extLst>
            </c:dLbl>
            <c:dLbl>
              <c:idx val="6"/>
              <c:layout>
                <c:manualLayout>
                  <c:x val="0"/>
                  <c:y val="-2.35988200589969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0C-48CF-B8B9-55B09869127B}"/>
                </c:ext>
              </c:extLst>
            </c:dLbl>
            <c:dLbl>
              <c:idx val="8"/>
              <c:layout>
                <c:manualLayout>
                  <c:x val="-1.6051364365971106E-2"/>
                  <c:y val="3.62051664107282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8F-448A-9E24-F2633BEB50E0}"/>
                </c:ext>
              </c:extLst>
            </c:dLbl>
            <c:dLbl>
              <c:idx val="9"/>
              <c:layout>
                <c:manualLayout>
                  <c:x val="0"/>
                  <c:y val="2.3598820058997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943-44C6-86FB-C0AE1FC6A025}"/>
                </c:ext>
              </c:extLst>
            </c:dLbl>
            <c:dLbl>
              <c:idx val="11"/>
              <c:layout>
                <c:manualLayout>
                  <c:x val="-4.4101433296583753E-3"/>
                  <c:y val="-4.32645034414945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E26-4D28-8276-0FF3772B60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VIDRE!$C$4:$N$4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VIDRE!$C$46:$N$46</c:f>
              <c:numCache>
                <c:formatCode>#,##0</c:formatCode>
                <c:ptCount val="12"/>
                <c:pt idx="0">
                  <c:v>604860.50000000012</c:v>
                </c:pt>
                <c:pt idx="1">
                  <c:v>550327.78</c:v>
                </c:pt>
                <c:pt idx="2">
                  <c:v>533936</c:v>
                </c:pt>
                <c:pt idx="3">
                  <c:v>543358.2420543601</c:v>
                </c:pt>
                <c:pt idx="4">
                  <c:v>485655.20820712444</c:v>
                </c:pt>
                <c:pt idx="5">
                  <c:v>441517.64051646437</c:v>
                </c:pt>
                <c:pt idx="6">
                  <c:v>671025.04358692328</c:v>
                </c:pt>
                <c:pt idx="7">
                  <c:v>480146.19561354653</c:v>
                </c:pt>
                <c:pt idx="8">
                  <c:v>600221.14553400013</c:v>
                </c:pt>
                <c:pt idx="9">
                  <c:v>502126.96824497601</c:v>
                </c:pt>
                <c:pt idx="10">
                  <c:v>509309.18559286528</c:v>
                </c:pt>
                <c:pt idx="11">
                  <c:v>515359.68922459369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00C-48CF-B8B9-55B09869127B}"/>
            </c:ext>
          </c:extLst>
        </c:ser>
        <c:ser>
          <c:idx val="41"/>
          <c:order val="1"/>
          <c:tx>
            <c:strRef>
              <c:f>VIDRE!$B$45</c:f>
              <c:strCache>
                <c:ptCount val="1"/>
                <c:pt idx="0">
                  <c:v>TOTAL MENSUAL 2023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</c:spPr>
          </c:marker>
          <c:dLbls>
            <c:dLbl>
              <c:idx val="1"/>
              <c:layout>
                <c:manualLayout>
                  <c:x val="8.6306627401911719E-4"/>
                  <c:y val="-2.353494194503147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0C-48CF-B8B9-55B09869127B}"/>
                </c:ext>
              </c:extLst>
            </c:dLbl>
            <c:dLbl>
              <c:idx val="2"/>
              <c:layout>
                <c:manualLayout>
                  <c:x val="-1.4442055702176281E-2"/>
                  <c:y val="3.5051125270582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0C-48CF-B8B9-55B09869127B}"/>
                </c:ext>
              </c:extLst>
            </c:dLbl>
            <c:dLbl>
              <c:idx val="3"/>
              <c:layout>
                <c:manualLayout>
                  <c:x val="-9.9502487562189747E-3"/>
                  <c:y val="-5.1130776794493613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6C-4FB1-A442-A283D7C5CADD}"/>
                </c:ext>
              </c:extLst>
            </c:dLbl>
            <c:dLbl>
              <c:idx val="6"/>
              <c:layout>
                <c:manualLayout>
                  <c:x val="-2.2637238256933857E-3"/>
                  <c:y val="-3.53982300884955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0C-48CF-B8B9-55B09869127B}"/>
                </c:ext>
              </c:extLst>
            </c:dLbl>
            <c:dLbl>
              <c:idx val="7"/>
              <c:layout>
                <c:manualLayout>
                  <c:x val="0"/>
                  <c:y val="-2.4136777607152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8F-448A-9E24-F2633BEB50E0}"/>
                </c:ext>
              </c:extLst>
            </c:dLbl>
            <c:dLbl>
              <c:idx val="8"/>
              <c:layout>
                <c:manualLayout>
                  <c:x val="0"/>
                  <c:y val="-3.9331366764995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0C-48CF-B8B9-55B09869127B}"/>
                </c:ext>
              </c:extLst>
            </c:dLbl>
            <c:dLbl>
              <c:idx val="9"/>
              <c:layout>
                <c:manualLayout>
                  <c:x val="-3.3076074972436605E-3"/>
                  <c:y val="6.695313528286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00C-48CF-B8B9-55B09869127B}"/>
                </c:ext>
              </c:extLst>
            </c:dLbl>
            <c:dLbl>
              <c:idx val="10"/>
              <c:layout>
                <c:manualLayout>
                  <c:x val="-1.0723860589812537E-3"/>
                  <c:y val="2.011397496807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8F-448A-9E24-F2633BEB50E0}"/>
                </c:ext>
              </c:extLst>
            </c:dLbl>
            <c:dLbl>
              <c:idx val="11"/>
              <c:layout>
                <c:manualLayout>
                  <c:x val="-2.2637238256933857E-3"/>
                  <c:y val="-5.11307767944936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00C-48CF-B8B9-55B0986912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VIDRE!$C$4:$N$4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VIDRE!$C$45:$N$45</c:f>
              <c:numCache>
                <c:formatCode>#,##0</c:formatCode>
                <c:ptCount val="12"/>
                <c:pt idx="0">
                  <c:v>660164.27456249716</c:v>
                </c:pt>
                <c:pt idx="1">
                  <c:v>468502.39923671843</c:v>
                </c:pt>
                <c:pt idx="2">
                  <c:v>539710.42572420649</c:v>
                </c:pt>
                <c:pt idx="3">
                  <c:v>456908.05</c:v>
                </c:pt>
                <c:pt idx="4">
                  <c:v>550602.02615436714</c:v>
                </c:pt>
                <c:pt idx="5">
                  <c:v>529734.22216054169</c:v>
                </c:pt>
                <c:pt idx="6">
                  <c:v>574443.75942193076</c:v>
                </c:pt>
                <c:pt idx="7">
                  <c:v>537486.32345842698</c:v>
                </c:pt>
                <c:pt idx="8">
                  <c:v>537319.41255659738</c:v>
                </c:pt>
                <c:pt idx="9">
                  <c:v>498667.93012048106</c:v>
                </c:pt>
                <c:pt idx="10">
                  <c:v>488363.64979871042</c:v>
                </c:pt>
                <c:pt idx="11">
                  <c:v>481106.44545954227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00C-48CF-B8B9-55B098691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96480"/>
        <c:axId val="84998016"/>
      </c:lineChart>
      <c:catAx>
        <c:axId val="8499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4998016"/>
        <c:crosses val="autoZero"/>
        <c:auto val="1"/>
        <c:lblAlgn val="ctr"/>
        <c:lblOffset val="100"/>
        <c:noMultiLvlLbl val="0"/>
      </c:catAx>
      <c:valAx>
        <c:axId val="84998016"/>
        <c:scaling>
          <c:orientation val="minMax"/>
          <c:min val="3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499648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761999</xdr:colOff>
      <xdr:row>49</xdr:row>
      <xdr:rowOff>0</xdr:rowOff>
    </xdr:from>
    <xdr:to>
      <xdr:col>11</xdr:col>
      <xdr:colOff>752474</xdr:colOff>
      <xdr:row>68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50</xdr:row>
      <xdr:rowOff>81915</xdr:rowOff>
    </xdr:from>
    <xdr:to>
      <xdr:col>14</xdr:col>
      <xdr:colOff>581025</xdr:colOff>
      <xdr:row>65</xdr:row>
      <xdr:rowOff>112395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14</xdr:col>
      <xdr:colOff>579120</xdr:colOff>
      <xdr:row>82</xdr:row>
      <xdr:rowOff>175260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50</xdr:row>
      <xdr:rowOff>81915</xdr:rowOff>
    </xdr:from>
    <xdr:to>
      <xdr:col>14</xdr:col>
      <xdr:colOff>581025</xdr:colOff>
      <xdr:row>65</xdr:row>
      <xdr:rowOff>112395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14</xdr:col>
      <xdr:colOff>579120</xdr:colOff>
      <xdr:row>82</xdr:row>
      <xdr:rowOff>175260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35982</xdr:colOff>
      <xdr:row>50</xdr:row>
      <xdr:rowOff>26458</xdr:rowOff>
    </xdr:from>
    <xdr:to>
      <xdr:col>14</xdr:col>
      <xdr:colOff>378882</xdr:colOff>
      <xdr:row>65</xdr:row>
      <xdr:rowOff>74083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23283</xdr:colOff>
      <xdr:row>66</xdr:row>
      <xdr:rowOff>135467</xdr:rowOff>
    </xdr:from>
    <xdr:to>
      <xdr:col>14</xdr:col>
      <xdr:colOff>377825</xdr:colOff>
      <xdr:row>81</xdr:row>
      <xdr:rowOff>130175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49</xdr:row>
      <xdr:rowOff>185208</xdr:rowOff>
    </xdr:from>
    <xdr:to>
      <xdr:col>14</xdr:col>
      <xdr:colOff>504825</xdr:colOff>
      <xdr:row>67</xdr:row>
      <xdr:rowOff>84666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27517</xdr:colOff>
      <xdr:row>68</xdr:row>
      <xdr:rowOff>178858</xdr:rowOff>
    </xdr:from>
    <xdr:to>
      <xdr:col>14</xdr:col>
      <xdr:colOff>465667</xdr:colOff>
      <xdr:row>85</xdr:row>
      <xdr:rowOff>169333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50</xdr:row>
      <xdr:rowOff>3810</xdr:rowOff>
    </xdr:from>
    <xdr:to>
      <xdr:col>14</xdr:col>
      <xdr:colOff>428625</xdr:colOff>
      <xdr:row>67</xdr:row>
      <xdr:rowOff>41910</xdr:rowOff>
    </xdr:to>
    <xdr:graphicFrame macro="">
      <xdr:nvGraphicFramePr>
        <xdr:cNvPr id="11580" name="1 Gráfico">
          <a:extLst>
            <a:ext uri="{FF2B5EF4-FFF2-40B4-BE49-F238E27FC236}">
              <a16:creationId xmlns:a16="http://schemas.microsoft.com/office/drawing/2014/main" id="{00000000-0008-0000-0500-00003C2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350520</xdr:colOff>
      <xdr:row>68</xdr:row>
      <xdr:rowOff>15240</xdr:rowOff>
    </xdr:from>
    <xdr:to>
      <xdr:col>14</xdr:col>
      <xdr:colOff>415290</xdr:colOff>
      <xdr:row>85</xdr:row>
      <xdr:rowOff>13335</xdr:rowOff>
    </xdr:to>
    <xdr:graphicFrame macro="">
      <xdr:nvGraphicFramePr>
        <xdr:cNvPr id="11581" name="3 Gráfico">
          <a:extLst>
            <a:ext uri="{FF2B5EF4-FFF2-40B4-BE49-F238E27FC236}">
              <a16:creationId xmlns:a16="http://schemas.microsoft.com/office/drawing/2014/main" id="{00000000-0008-0000-0500-00003D2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50</xdr:row>
      <xdr:rowOff>17145</xdr:rowOff>
    </xdr:from>
    <xdr:to>
      <xdr:col>14</xdr:col>
      <xdr:colOff>369570</xdr:colOff>
      <xdr:row>66</xdr:row>
      <xdr:rowOff>17145</xdr:rowOff>
    </xdr:to>
    <xdr:graphicFrame macro="">
      <xdr:nvGraphicFramePr>
        <xdr:cNvPr id="1338" name="1 Gráfico">
          <a:extLst>
            <a:ext uri="{FF2B5EF4-FFF2-40B4-BE49-F238E27FC236}">
              <a16:creationId xmlns:a16="http://schemas.microsoft.com/office/drawing/2014/main" id="{00000000-0008-0000-0600-00003A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</xdr:colOff>
      <xdr:row>67</xdr:row>
      <xdr:rowOff>53340</xdr:rowOff>
    </xdr:from>
    <xdr:to>
      <xdr:col>14</xdr:col>
      <xdr:colOff>367665</xdr:colOff>
      <xdr:row>83</xdr:row>
      <xdr:rowOff>53340</xdr:rowOff>
    </xdr:to>
    <xdr:graphicFrame macro="">
      <xdr:nvGraphicFramePr>
        <xdr:cNvPr id="1339" name="1 Gráfico">
          <a:extLst>
            <a:ext uri="{FF2B5EF4-FFF2-40B4-BE49-F238E27FC236}">
              <a16:creationId xmlns:a16="http://schemas.microsoft.com/office/drawing/2014/main" id="{00000000-0008-0000-0600-00003B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Serveicomarcaldedades\WEB%20SAVO\ARXIUS%20NOVA%20WEB%20SAVO\DADES%20DEIXALLERIES%202023.xlsx" TargetMode="External"/><Relationship Id="rId1" Type="http://schemas.openxmlformats.org/officeDocument/2006/relationships/externalLinkPath" Target="DADES%20DEIXALLERIE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EIXALLERIES"/>
      <sheetName val="MENSUAL DEIXALLERIES"/>
    </sheetNames>
    <sheetDataSet>
      <sheetData sheetId="0"/>
      <sheetData sheetId="1">
        <row r="5">
          <cell r="A5" t="str">
            <v>Gener</v>
          </cell>
          <cell r="AA5">
            <v>2268.6360140000006</v>
          </cell>
          <cell r="AB5">
            <v>2450.9731125999997</v>
          </cell>
        </row>
        <row r="6">
          <cell r="A6" t="str">
            <v>Febrer</v>
          </cell>
          <cell r="AA6">
            <v>2492.5481529999993</v>
          </cell>
          <cell r="AB6">
            <v>2626.6907574000006</v>
          </cell>
        </row>
        <row r="7">
          <cell r="A7" t="str">
            <v>Març</v>
          </cell>
          <cell r="AA7">
            <v>2908.9313879999995</v>
          </cell>
          <cell r="AB7">
            <v>2601.8203084000002</v>
          </cell>
        </row>
        <row r="8">
          <cell r="A8" t="str">
            <v>Abril</v>
          </cell>
          <cell r="AA8">
            <v>2784.2953499999999</v>
          </cell>
          <cell r="AB8">
            <v>2736.6641869999999</v>
          </cell>
        </row>
        <row r="9">
          <cell r="A9" t="str">
            <v>Maig</v>
          </cell>
          <cell r="AA9">
            <v>2693.5394343184075</v>
          </cell>
          <cell r="AB9">
            <v>2825.5023299999998</v>
          </cell>
        </row>
        <row r="10">
          <cell r="A10" t="str">
            <v>Juny</v>
          </cell>
          <cell r="AA10">
            <v>2795.4258892280704</v>
          </cell>
          <cell r="AB10">
            <v>2794.2595669999992</v>
          </cell>
        </row>
        <row r="11">
          <cell r="A11" t="str">
            <v>Juliol</v>
          </cell>
          <cell r="AA11">
            <v>2798.5038020653437</v>
          </cell>
          <cell r="AB11">
            <v>2923.6839553000004</v>
          </cell>
        </row>
        <row r="12">
          <cell r="A12" t="str">
            <v>Agost</v>
          </cell>
          <cell r="AA12">
            <v>2719.8155507320157</v>
          </cell>
          <cell r="AB12">
            <v>2678.9935409000004</v>
          </cell>
        </row>
        <row r="13">
          <cell r="A13" t="str">
            <v>Setembre</v>
          </cell>
          <cell r="AA13">
            <v>2714.7893089830504</v>
          </cell>
          <cell r="AB13">
            <v>2776.1286283999998</v>
          </cell>
        </row>
        <row r="14">
          <cell r="A14" t="str">
            <v>Octubre</v>
          </cell>
          <cell r="AA14">
            <v>2723.4162869298243</v>
          </cell>
          <cell r="AB14">
            <v>2752.6693256316044</v>
          </cell>
        </row>
        <row r="15">
          <cell r="A15" t="str">
            <v>Novembre</v>
          </cell>
          <cell r="AA15">
            <v>2635.9058721711149</v>
          </cell>
          <cell r="AB15">
            <v>2682.9268912285165</v>
          </cell>
        </row>
        <row r="16">
          <cell r="A16" t="str">
            <v>Desembre</v>
          </cell>
          <cell r="AA16">
            <v>2277.3203624444445</v>
          </cell>
          <cell r="AB16">
            <v>2382.7972449863682</v>
          </cell>
        </row>
        <row r="54">
          <cell r="A54" t="str">
            <v>Gener</v>
          </cell>
          <cell r="AA54">
            <v>25189</v>
          </cell>
          <cell r="AB54">
            <v>25540</v>
          </cell>
        </row>
        <row r="55">
          <cell r="A55" t="str">
            <v>Febrer</v>
          </cell>
          <cell r="AA55">
            <v>24448</v>
          </cell>
          <cell r="AB55">
            <v>25014</v>
          </cell>
        </row>
        <row r="56">
          <cell r="A56" t="str">
            <v>Març</v>
          </cell>
          <cell r="AA56">
            <v>30093</v>
          </cell>
          <cell r="AB56">
            <v>23664</v>
          </cell>
        </row>
        <row r="57">
          <cell r="A57" t="str">
            <v>Abril</v>
          </cell>
          <cell r="AA57">
            <v>30648</v>
          </cell>
          <cell r="AB57">
            <v>26236</v>
          </cell>
        </row>
        <row r="58">
          <cell r="A58" t="str">
            <v>Maig</v>
          </cell>
          <cell r="AA58">
            <v>27426</v>
          </cell>
          <cell r="AB58">
            <v>29176</v>
          </cell>
        </row>
        <row r="59">
          <cell r="A59" t="str">
            <v>Juny</v>
          </cell>
          <cell r="AA59">
            <v>29704</v>
          </cell>
          <cell r="AB59">
            <v>28402</v>
          </cell>
        </row>
        <row r="60">
          <cell r="A60" t="str">
            <v>Juliol</v>
          </cell>
          <cell r="AA60">
            <v>30397</v>
          </cell>
          <cell r="AB60">
            <v>29387</v>
          </cell>
        </row>
        <row r="61">
          <cell r="A61" t="str">
            <v>Agost</v>
          </cell>
          <cell r="AA61">
            <v>30606</v>
          </cell>
          <cell r="AB61">
            <v>29099</v>
          </cell>
        </row>
        <row r="62">
          <cell r="A62" t="str">
            <v>Setembre</v>
          </cell>
          <cell r="AA62">
            <v>30835</v>
          </cell>
          <cell r="AB62">
            <v>29894</v>
          </cell>
        </row>
        <row r="63">
          <cell r="A63" t="str">
            <v>Octubre</v>
          </cell>
          <cell r="AA63">
            <v>30163</v>
          </cell>
          <cell r="AB63">
            <v>28580</v>
          </cell>
        </row>
        <row r="64">
          <cell r="A64" t="str">
            <v>Novembre</v>
          </cell>
          <cell r="AA64">
            <v>29649</v>
          </cell>
          <cell r="AB64">
            <v>27592</v>
          </cell>
        </row>
        <row r="65">
          <cell r="A65" t="str">
            <v>Desembre</v>
          </cell>
          <cell r="AA65">
            <v>30586</v>
          </cell>
          <cell r="AB65">
            <v>28769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A4:O47" totalsRowShown="0" headerRowDxfId="152" dataDxfId="150" headerRowBorderDxfId="151" tableBorderDxfId="149" totalsRowBorderDxfId="148">
  <sortState xmlns:xlrd2="http://schemas.microsoft.com/office/spreadsheetml/2017/richdata2" ref="A5:O48">
    <sortCondition ref="A5:A48"/>
  </sortState>
  <tableColumns count="15">
    <tableColumn id="15" xr3:uid="{00000000-0010-0000-0000-00000F000000}" name="Núm." dataDxfId="147"/>
    <tableColumn id="1" xr3:uid="{00000000-0010-0000-0000-000001000000}" name="Població" dataDxfId="146"/>
    <tableColumn id="2" xr3:uid="{00000000-0010-0000-0000-000002000000}" name="Gener" dataDxfId="145"/>
    <tableColumn id="3" xr3:uid="{00000000-0010-0000-0000-000003000000}" name="Febrer" dataDxfId="144"/>
    <tableColumn id="4" xr3:uid="{00000000-0010-0000-0000-000004000000}" name="Març" dataDxfId="143"/>
    <tableColumn id="5" xr3:uid="{00000000-0010-0000-0000-000005000000}" name="Abril" dataDxfId="142"/>
    <tableColumn id="6" xr3:uid="{00000000-0010-0000-0000-000006000000}" name="Maig" dataDxfId="141"/>
    <tableColumn id="7" xr3:uid="{00000000-0010-0000-0000-000007000000}" name="Juny" dataDxfId="140"/>
    <tableColumn id="8" xr3:uid="{00000000-0010-0000-0000-000008000000}" name="Juliol" dataDxfId="139"/>
    <tableColumn id="9" xr3:uid="{00000000-0010-0000-0000-000009000000}" name="Agost" dataDxfId="138"/>
    <tableColumn id="10" xr3:uid="{00000000-0010-0000-0000-00000A000000}" name="Setembre" dataDxfId="137"/>
    <tableColumn id="11" xr3:uid="{00000000-0010-0000-0000-00000B000000}" name="Octubre" dataDxfId="136"/>
    <tableColumn id="12" xr3:uid="{00000000-0010-0000-0000-00000C000000}" name="Novembre" dataDxfId="135"/>
    <tableColumn id="13" xr3:uid="{00000000-0010-0000-0000-00000D000000}" name="Desembre" dataDxfId="134"/>
    <tableColumn id="14" xr3:uid="{00000000-0010-0000-0000-00000E000000}" name="TOTAL" dataDxfId="133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a25" displayName="Tabla25" ref="A4:O47" totalsRowShown="0" headerRowDxfId="132" dataDxfId="130" headerRowBorderDxfId="131" tableBorderDxfId="129" totalsRowBorderDxfId="128">
  <sortState xmlns:xlrd2="http://schemas.microsoft.com/office/spreadsheetml/2017/richdata2" ref="A5:O48">
    <sortCondition ref="A5:A48"/>
  </sortState>
  <tableColumns count="15">
    <tableColumn id="15" xr3:uid="{00000000-0010-0000-0100-00000F000000}" name="Núm." dataDxfId="127"/>
    <tableColumn id="1" xr3:uid="{00000000-0010-0000-0100-000001000000}" name="Població" dataDxfId="126"/>
    <tableColumn id="2" xr3:uid="{00000000-0010-0000-0100-000002000000}" name="Gener" dataDxfId="125"/>
    <tableColumn id="3" xr3:uid="{00000000-0010-0000-0100-000003000000}" name="Febrer" dataDxfId="124"/>
    <tableColumn id="4" xr3:uid="{00000000-0010-0000-0100-000004000000}" name="Març" dataDxfId="123"/>
    <tableColumn id="5" xr3:uid="{00000000-0010-0000-0100-000005000000}" name="Abril" dataDxfId="122"/>
    <tableColumn id="6" xr3:uid="{00000000-0010-0000-0100-000006000000}" name="Maig" dataDxfId="121"/>
    <tableColumn id="7" xr3:uid="{00000000-0010-0000-0100-000007000000}" name="Juny" dataDxfId="120"/>
    <tableColumn id="8" xr3:uid="{00000000-0010-0000-0100-000008000000}" name="Juliol" dataDxfId="119"/>
    <tableColumn id="9" xr3:uid="{00000000-0010-0000-0100-000009000000}" name="Agost" dataDxfId="118"/>
    <tableColumn id="10" xr3:uid="{00000000-0010-0000-0100-00000A000000}" name="Setembre" dataDxfId="117"/>
    <tableColumn id="11" xr3:uid="{00000000-0010-0000-0100-00000B000000}" name="Octubre" dataDxfId="116"/>
    <tableColumn id="12" xr3:uid="{00000000-0010-0000-0100-00000C000000}" name="Novembre" dataDxfId="115"/>
    <tableColumn id="13" xr3:uid="{00000000-0010-0000-0100-00000D000000}" name="Desembre" dataDxfId="114"/>
    <tableColumn id="14" xr3:uid="{00000000-0010-0000-0100-00000E000000}" name="TOTAL" dataDxfId="113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3" displayName="Tabla3" ref="A3:O46" totalsRowShown="0" headerRowDxfId="112" dataDxfId="111" tableBorderDxfId="110">
  <sortState xmlns:xlrd2="http://schemas.microsoft.com/office/spreadsheetml/2017/richdata2" ref="A5:O48">
    <sortCondition ref="A5:A48"/>
  </sortState>
  <tableColumns count="15">
    <tableColumn id="15" xr3:uid="{00000000-0010-0000-0200-00000F000000}" name="Núm. " dataDxfId="109"/>
    <tableColumn id="1" xr3:uid="{00000000-0010-0000-0200-000001000000}" name="Població" dataDxfId="108"/>
    <tableColumn id="2" xr3:uid="{00000000-0010-0000-0200-000002000000}" name="Gener" dataDxfId="107"/>
    <tableColumn id="3" xr3:uid="{00000000-0010-0000-0200-000003000000}" name="Febrer" dataDxfId="106"/>
    <tableColumn id="4" xr3:uid="{00000000-0010-0000-0200-000004000000}" name="Març" dataDxfId="105"/>
    <tableColumn id="5" xr3:uid="{00000000-0010-0000-0200-000005000000}" name="Abril" dataDxfId="104"/>
    <tableColumn id="6" xr3:uid="{00000000-0010-0000-0200-000006000000}" name="Maig" dataDxfId="103"/>
    <tableColumn id="7" xr3:uid="{00000000-0010-0000-0200-000007000000}" name="Juny" dataDxfId="102"/>
    <tableColumn id="8" xr3:uid="{00000000-0010-0000-0200-000008000000}" name="Juliol" dataDxfId="101"/>
    <tableColumn id="9" xr3:uid="{00000000-0010-0000-0200-000009000000}" name="Agost" dataDxfId="100"/>
    <tableColumn id="10" xr3:uid="{00000000-0010-0000-0200-00000A000000}" name="Setembre" dataDxfId="99"/>
    <tableColumn id="11" xr3:uid="{00000000-0010-0000-0200-00000B000000}" name="Octubre" dataDxfId="98"/>
    <tableColumn id="12" xr3:uid="{00000000-0010-0000-0200-00000C000000}" name="Novembre" dataDxfId="97"/>
    <tableColumn id="13" xr3:uid="{00000000-0010-0000-0200-00000D000000}" name="Desembre" dataDxfId="96"/>
    <tableColumn id="14" xr3:uid="{00000000-0010-0000-0200-00000E000000}" name="TOTAL" dataDxfId="95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a5" displayName="Tabla5" ref="A4:O47" totalsRowShown="0" headerRowDxfId="94" dataDxfId="93" tableBorderDxfId="92">
  <sortState xmlns:xlrd2="http://schemas.microsoft.com/office/spreadsheetml/2017/richdata2" ref="A5:O48">
    <sortCondition ref="A5:A48"/>
  </sortState>
  <tableColumns count="15">
    <tableColumn id="15" xr3:uid="{00000000-0010-0000-0300-00000F000000}" name="Núm." dataDxfId="91"/>
    <tableColumn id="1" xr3:uid="{00000000-0010-0000-0300-000001000000}" name="Població" dataDxfId="90"/>
    <tableColumn id="2" xr3:uid="{00000000-0010-0000-0300-000002000000}" name="Gener" dataDxfId="89"/>
    <tableColumn id="3" xr3:uid="{00000000-0010-0000-0300-000003000000}" name="Febrer" dataDxfId="88"/>
    <tableColumn id="4" xr3:uid="{00000000-0010-0000-0300-000004000000}" name="Març" dataDxfId="87"/>
    <tableColumn id="5" xr3:uid="{00000000-0010-0000-0300-000005000000}" name="Abril" dataDxfId="86"/>
    <tableColumn id="6" xr3:uid="{00000000-0010-0000-0300-000006000000}" name="Maig" dataDxfId="85"/>
    <tableColumn id="7" xr3:uid="{00000000-0010-0000-0300-000007000000}" name="Juny" dataDxfId="84"/>
    <tableColumn id="8" xr3:uid="{00000000-0010-0000-0300-000008000000}" name="Juliol" dataDxfId="83"/>
    <tableColumn id="9" xr3:uid="{00000000-0010-0000-0300-000009000000}" name="Agost" dataDxfId="82"/>
    <tableColumn id="10" xr3:uid="{00000000-0010-0000-0300-00000A000000}" name="Setembre" dataDxfId="81"/>
    <tableColumn id="11" xr3:uid="{00000000-0010-0000-0300-00000B000000}" name="Octubre" dataDxfId="80"/>
    <tableColumn id="12" xr3:uid="{00000000-0010-0000-0300-00000C000000}" name="Novembre" dataDxfId="79"/>
    <tableColumn id="13" xr3:uid="{00000000-0010-0000-0300-00000D000000}" name="Desembre" dataDxfId="78"/>
    <tableColumn id="14" xr3:uid="{00000000-0010-0000-0300-00000E000000}" name="TOTAL" dataDxfId="77"/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4000000}" name="Tabla8" displayName="Tabla8" ref="A3:O46" totalsRowShown="0" headerRowDxfId="76" dataDxfId="75" tableBorderDxfId="74">
  <sortState xmlns:xlrd2="http://schemas.microsoft.com/office/spreadsheetml/2017/richdata2" ref="A4:O47">
    <sortCondition ref="A4:A47"/>
  </sortState>
  <tableColumns count="15">
    <tableColumn id="15" xr3:uid="{00000000-0010-0000-0400-00000F000000}" name="Núm." dataDxfId="73"/>
    <tableColumn id="1" xr3:uid="{00000000-0010-0000-0400-000001000000}" name="Població" dataDxfId="72"/>
    <tableColumn id="2" xr3:uid="{00000000-0010-0000-0400-000002000000}" name="Gener" dataDxfId="71"/>
    <tableColumn id="3" xr3:uid="{00000000-0010-0000-0400-000003000000}" name="Febrer" dataDxfId="70"/>
    <tableColumn id="4" xr3:uid="{00000000-0010-0000-0400-000004000000}" name="Març" dataDxfId="69"/>
    <tableColumn id="5" xr3:uid="{00000000-0010-0000-0400-000005000000}" name="Abril" dataDxfId="68"/>
    <tableColumn id="6" xr3:uid="{00000000-0010-0000-0400-000006000000}" name="Maig" dataDxfId="67"/>
    <tableColumn id="7" xr3:uid="{00000000-0010-0000-0400-000007000000}" name="Juny" dataDxfId="66"/>
    <tableColumn id="8" xr3:uid="{00000000-0010-0000-0400-000008000000}" name="Juliol" dataDxfId="65"/>
    <tableColumn id="9" xr3:uid="{00000000-0010-0000-0400-000009000000}" name="Agost" dataDxfId="64"/>
    <tableColumn id="10" xr3:uid="{00000000-0010-0000-0400-00000A000000}" name="Setembre" dataDxfId="63"/>
    <tableColumn id="11" xr3:uid="{00000000-0010-0000-0400-00000B000000}" name="Octubre" dataDxfId="62"/>
    <tableColumn id="12" xr3:uid="{00000000-0010-0000-0400-00000C000000}" name="Novembre" dataDxfId="61"/>
    <tableColumn id="13" xr3:uid="{00000000-0010-0000-0400-00000D000000}" name="Desembre" dataDxfId="60"/>
    <tableColumn id="14" xr3:uid="{00000000-0010-0000-0400-00000E000000}" name="TOTAL" dataDxfId="59"/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5000000}" name="Tabla12" displayName="Tabla12" ref="A3:O43" totalsRowShown="0" headerRowDxfId="58" dataDxfId="56" headerRowBorderDxfId="57" tableBorderDxfId="55" totalsRowBorderDxfId="54">
  <sortState xmlns:xlrd2="http://schemas.microsoft.com/office/spreadsheetml/2017/richdata2" ref="A4:O44">
    <sortCondition ref="A4:A44"/>
  </sortState>
  <tableColumns count="15">
    <tableColumn id="15" xr3:uid="{00000000-0010-0000-0500-00000F000000}" name="Núm." dataDxfId="53"/>
    <tableColumn id="1" xr3:uid="{00000000-0010-0000-0500-000001000000}" name="Població" dataDxfId="52"/>
    <tableColumn id="2" xr3:uid="{00000000-0010-0000-0500-000002000000}" name="Gener" dataDxfId="51"/>
    <tableColumn id="3" xr3:uid="{00000000-0010-0000-0500-000003000000}" name="Febrer" dataDxfId="50"/>
    <tableColumn id="4" xr3:uid="{00000000-0010-0000-0500-000004000000}" name="Març" dataDxfId="49"/>
    <tableColumn id="5" xr3:uid="{00000000-0010-0000-0500-000005000000}" name="Abril" dataDxfId="48"/>
    <tableColumn id="6" xr3:uid="{00000000-0010-0000-0500-000006000000}" name="Maig" dataDxfId="47"/>
    <tableColumn id="7" xr3:uid="{00000000-0010-0000-0500-000007000000}" name="Juny" dataDxfId="46"/>
    <tableColumn id="8" xr3:uid="{00000000-0010-0000-0500-000008000000}" name="Juliol" dataDxfId="45"/>
    <tableColumn id="9" xr3:uid="{00000000-0010-0000-0500-000009000000}" name="Agost" dataDxfId="44"/>
    <tableColumn id="10" xr3:uid="{00000000-0010-0000-0500-00000A000000}" name="Setembre" dataDxfId="43"/>
    <tableColumn id="11" xr3:uid="{00000000-0010-0000-0500-00000B000000}" name="Octubre" dataDxfId="42"/>
    <tableColumn id="12" xr3:uid="{00000000-0010-0000-0500-00000C000000}" name="Novembre" dataDxfId="41"/>
    <tableColumn id="13" xr3:uid="{00000000-0010-0000-0500-00000D000000}" name="Desembre" dataDxfId="40"/>
    <tableColumn id="14" xr3:uid="{00000000-0010-0000-0500-00000E000000}" name="TOTAL" dataDxfId="39"/>
  </tableColumns>
  <tableStyleInfo name="Estilo de tabla 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6000000}" name="Tabla911" displayName="Tabla911" ref="A3:O46" totalsRowShown="0" headerRowDxfId="38" dataDxfId="37" tableBorderDxfId="36">
  <sortState xmlns:xlrd2="http://schemas.microsoft.com/office/spreadsheetml/2017/richdata2" ref="A4:O45">
    <sortCondition ref="A4:A45"/>
  </sortState>
  <tableColumns count="15">
    <tableColumn id="15" xr3:uid="{00000000-0010-0000-0600-00000F000000}" name="Núm." dataDxfId="35"/>
    <tableColumn id="1" xr3:uid="{00000000-0010-0000-0600-000001000000}" name="Població" dataDxfId="34"/>
    <tableColumn id="2" xr3:uid="{00000000-0010-0000-0600-000002000000}" name="Gener" dataDxfId="33"/>
    <tableColumn id="3" xr3:uid="{00000000-0010-0000-0600-000003000000}" name="Febrer" dataDxfId="32"/>
    <tableColumn id="4" xr3:uid="{00000000-0010-0000-0600-000004000000}" name="Març" dataDxfId="31"/>
    <tableColumn id="5" xr3:uid="{00000000-0010-0000-0600-000005000000}" name="Abril" dataDxfId="30"/>
    <tableColumn id="6" xr3:uid="{00000000-0010-0000-0600-000006000000}" name="Maig" dataDxfId="29"/>
    <tableColumn id="7" xr3:uid="{00000000-0010-0000-0600-000007000000}" name="Juny" dataDxfId="28"/>
    <tableColumn id="8" xr3:uid="{00000000-0010-0000-0600-000008000000}" name="Juliol" dataDxfId="27"/>
    <tableColumn id="9" xr3:uid="{00000000-0010-0000-0600-000009000000}" name="Agost" dataDxfId="26"/>
    <tableColumn id="10" xr3:uid="{00000000-0010-0000-0600-00000A000000}" name="Setembre" dataDxfId="25"/>
    <tableColumn id="11" xr3:uid="{00000000-0010-0000-0600-00000B000000}" name="Octubre" dataDxfId="24"/>
    <tableColumn id="12" xr3:uid="{00000000-0010-0000-0600-00000C000000}" name="Novembre" dataDxfId="23"/>
    <tableColumn id="13" xr3:uid="{00000000-0010-0000-0600-00000D000000}" name="Desembre" dataDxfId="22"/>
    <tableColumn id="14" xr3:uid="{00000000-0010-0000-0600-00000E000000}" name="TOTAL" dataDxfId="21"/>
  </tableColumns>
  <tableStyleInfo name="TableStyleLight1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Tabla91112" displayName="Tabla91112" ref="A3:O46" totalsRowShown="0" headerRowDxfId="20" dataDxfId="19" tableBorderDxfId="18">
  <sortState xmlns:xlrd2="http://schemas.microsoft.com/office/spreadsheetml/2017/richdata2" ref="A4:O45">
    <sortCondition ref="A4:A45"/>
  </sortState>
  <tableColumns count="15">
    <tableColumn id="15" xr3:uid="{00000000-0010-0000-0700-00000F000000}" name="Núm." dataDxfId="17"/>
    <tableColumn id="1" xr3:uid="{00000000-0010-0000-0700-000001000000}" name="Població" dataDxfId="16"/>
    <tableColumn id="2" xr3:uid="{00000000-0010-0000-0700-000002000000}" name="Gener" dataDxfId="15"/>
    <tableColumn id="3" xr3:uid="{00000000-0010-0000-0700-000003000000}" name="Febrer" dataDxfId="14"/>
    <tableColumn id="4" xr3:uid="{00000000-0010-0000-0700-000004000000}" name="Març" dataDxfId="13"/>
    <tableColumn id="5" xr3:uid="{00000000-0010-0000-0700-000005000000}" name="Abril" dataDxfId="12"/>
    <tableColumn id="6" xr3:uid="{00000000-0010-0000-0700-000006000000}" name="Maig" dataDxfId="11"/>
    <tableColumn id="7" xr3:uid="{00000000-0010-0000-0700-000007000000}" name="Juny" dataDxfId="10"/>
    <tableColumn id="8" xr3:uid="{00000000-0010-0000-0700-000008000000}" name="Juliol" dataDxfId="9"/>
    <tableColumn id="9" xr3:uid="{00000000-0010-0000-0700-000009000000}" name="Agost" dataDxfId="8"/>
    <tableColumn id="10" xr3:uid="{00000000-0010-0000-0700-00000A000000}" name="Setembre" dataDxfId="7"/>
    <tableColumn id="11" xr3:uid="{00000000-0010-0000-0700-00000B000000}" name="Octubre" dataDxfId="6"/>
    <tableColumn id="12" xr3:uid="{00000000-0010-0000-0700-00000C000000}" name="Novembre" dataDxfId="5"/>
    <tableColumn id="13" xr3:uid="{00000000-0010-0000-0700-00000D000000}" name="Desembre" dataDxfId="4"/>
    <tableColumn id="14" xr3:uid="{00000000-0010-0000-0700-00000E000000}" name="TOTAL" dataDxfId="3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tabSelected="1" workbookViewId="0">
      <selection activeCell="H16" sqref="H16"/>
    </sheetView>
  </sheetViews>
  <sheetFormatPr baseColWidth="10" defaultRowHeight="15" x14ac:dyDescent="0.25"/>
  <cols>
    <col min="14" max="14" width="11.5703125" style="219"/>
  </cols>
  <sheetData>
    <row r="1" spans="1:17" ht="15.75" thickBot="1" x14ac:dyDescent="0.3"/>
    <row r="2" spans="1:17" ht="15.75" thickBot="1" x14ac:dyDescent="0.3">
      <c r="B2" s="191" t="s">
        <v>26</v>
      </c>
      <c r="C2" s="192" t="s">
        <v>27</v>
      </c>
      <c r="D2" s="192" t="s">
        <v>28</v>
      </c>
      <c r="E2" s="192" t="s">
        <v>29</v>
      </c>
      <c r="F2" s="192" t="s">
        <v>30</v>
      </c>
      <c r="G2" s="192" t="s">
        <v>31</v>
      </c>
      <c r="H2" s="192" t="s">
        <v>32</v>
      </c>
      <c r="I2" s="192" t="s">
        <v>33</v>
      </c>
      <c r="J2" s="202" t="s">
        <v>34</v>
      </c>
      <c r="K2" s="206" t="s">
        <v>35</v>
      </c>
      <c r="L2" s="206" t="s">
        <v>36</v>
      </c>
      <c r="M2" s="206" t="s">
        <v>37</v>
      </c>
    </row>
    <row r="3" spans="1:17" x14ac:dyDescent="0.25">
      <c r="A3" s="188" t="s">
        <v>61</v>
      </c>
    </row>
    <row r="4" spans="1:17" x14ac:dyDescent="0.25">
      <c r="A4" s="188">
        <v>2017</v>
      </c>
      <c r="B4" s="189">
        <v>412581.04000000004</v>
      </c>
      <c r="C4" s="190">
        <v>352130.01999999996</v>
      </c>
      <c r="D4" s="190">
        <v>405029.97000000009</v>
      </c>
      <c r="E4" s="190">
        <v>366729.58000000007</v>
      </c>
      <c r="F4" s="190">
        <v>419681.99999999988</v>
      </c>
      <c r="G4" s="190">
        <v>448799.34</v>
      </c>
      <c r="H4" s="190">
        <v>442599.29000000004</v>
      </c>
      <c r="I4" s="190">
        <v>414289.86</v>
      </c>
      <c r="J4" s="190">
        <v>439880.02</v>
      </c>
      <c r="K4" s="190">
        <v>419789.97</v>
      </c>
      <c r="L4" s="190">
        <v>388939.98999999987</v>
      </c>
      <c r="M4" s="190">
        <v>443458.97999999986</v>
      </c>
      <c r="N4" s="220">
        <f t="shared" ref="N4:N10" si="0">SUM(B4:M4)</f>
        <v>4953910.0599999996</v>
      </c>
      <c r="P4" s="203"/>
      <c r="Q4" s="203"/>
    </row>
    <row r="5" spans="1:17" x14ac:dyDescent="0.25">
      <c r="A5" s="188">
        <v>2018</v>
      </c>
      <c r="B5" s="214">
        <v>500479.45999999996</v>
      </c>
      <c r="C5" s="215">
        <v>375879.99999999988</v>
      </c>
      <c r="D5" s="215">
        <v>468981.76999999996</v>
      </c>
      <c r="E5" s="215">
        <v>450069.97999999986</v>
      </c>
      <c r="F5" s="215">
        <v>496034.98999999993</v>
      </c>
      <c r="G5" s="215">
        <v>504269.98999999987</v>
      </c>
      <c r="H5" s="215">
        <v>547712.77999999991</v>
      </c>
      <c r="I5" s="215">
        <v>491770.99000000005</v>
      </c>
      <c r="J5" s="215">
        <v>514509.97000000003</v>
      </c>
      <c r="K5" s="215">
        <v>559220</v>
      </c>
      <c r="L5" s="215">
        <v>536139.99</v>
      </c>
      <c r="M5" s="215">
        <v>572149.94000000018</v>
      </c>
      <c r="N5" s="221">
        <f t="shared" si="0"/>
        <v>6017219.8599999994</v>
      </c>
      <c r="P5" s="2"/>
    </row>
    <row r="6" spans="1:17" x14ac:dyDescent="0.25">
      <c r="A6" s="188">
        <v>2019</v>
      </c>
      <c r="B6" s="214">
        <v>566700.01</v>
      </c>
      <c r="C6" s="215">
        <v>459989.99999999994</v>
      </c>
      <c r="D6" s="215">
        <v>514580</v>
      </c>
      <c r="E6" s="215">
        <v>552220</v>
      </c>
      <c r="F6" s="215">
        <v>611979.99000000022</v>
      </c>
      <c r="G6" s="215">
        <v>580150.01</v>
      </c>
      <c r="H6" s="215">
        <v>684485.96</v>
      </c>
      <c r="I6" s="215">
        <v>573520.01</v>
      </c>
      <c r="J6" s="215">
        <v>641150</v>
      </c>
      <c r="K6" s="215">
        <v>678140.00999999978</v>
      </c>
      <c r="L6" s="215">
        <v>630520.00999999978</v>
      </c>
      <c r="M6" s="215">
        <v>757479.56999999983</v>
      </c>
      <c r="N6" s="221">
        <f t="shared" si="0"/>
        <v>7250915.5699999984</v>
      </c>
      <c r="P6" s="2"/>
    </row>
    <row r="7" spans="1:17" x14ac:dyDescent="0.25">
      <c r="A7" s="188">
        <v>2020</v>
      </c>
      <c r="B7" s="214">
        <v>773935.99999999977</v>
      </c>
      <c r="C7" s="214">
        <v>638270.26</v>
      </c>
      <c r="D7" s="214">
        <v>653740.02000000014</v>
      </c>
      <c r="E7" s="214">
        <v>654640</v>
      </c>
      <c r="F7" s="214">
        <v>649250.00999999989</v>
      </c>
      <c r="G7" s="214">
        <v>740840</v>
      </c>
      <c r="H7" s="214">
        <v>744250.05</v>
      </c>
      <c r="I7" s="214">
        <v>601062.01</v>
      </c>
      <c r="J7" s="214">
        <v>720299.9600000002</v>
      </c>
      <c r="K7" s="214">
        <v>699000.01999999979</v>
      </c>
      <c r="L7" s="214">
        <v>671759.98999999976</v>
      </c>
      <c r="M7" s="214">
        <v>825045.96999999986</v>
      </c>
      <c r="N7" s="221">
        <f t="shared" si="0"/>
        <v>8372094.2899999982</v>
      </c>
      <c r="P7" s="2"/>
    </row>
    <row r="8" spans="1:17" x14ac:dyDescent="0.25">
      <c r="A8" s="188">
        <v>2021</v>
      </c>
      <c r="B8" s="256">
        <v>703699.99999999988</v>
      </c>
      <c r="C8" s="256">
        <v>640039.99</v>
      </c>
      <c r="D8" s="256">
        <v>685150.00000000012</v>
      </c>
      <c r="E8" s="256">
        <v>642322</v>
      </c>
      <c r="F8" s="256">
        <v>651640.98</v>
      </c>
      <c r="G8" s="256">
        <v>704409.97000000009</v>
      </c>
      <c r="H8" s="256">
        <v>707238.97999999986</v>
      </c>
      <c r="I8" s="256">
        <v>605390.02</v>
      </c>
      <c r="J8" s="256">
        <v>677644.00999999989</v>
      </c>
      <c r="K8" s="256">
        <v>661403.98999999987</v>
      </c>
      <c r="L8" s="256">
        <v>661299.51000000013</v>
      </c>
      <c r="M8" s="256">
        <v>750063</v>
      </c>
      <c r="N8" s="221">
        <f t="shared" si="0"/>
        <v>8090302.4499999993</v>
      </c>
      <c r="P8" s="2"/>
    </row>
    <row r="9" spans="1:17" x14ac:dyDescent="0.25">
      <c r="A9" s="188">
        <v>2022</v>
      </c>
      <c r="B9" s="214">
        <v>692718</v>
      </c>
      <c r="C9" s="214">
        <v>583299</v>
      </c>
      <c r="D9" s="214">
        <v>664077</v>
      </c>
      <c r="E9" s="214">
        <v>626218.79826231126</v>
      </c>
      <c r="F9" s="214">
        <v>619839.82235711406</v>
      </c>
      <c r="G9" s="214">
        <v>620459.99999999988</v>
      </c>
      <c r="H9" s="214">
        <v>647559.99999999988</v>
      </c>
      <c r="I9" s="214">
        <v>604291.33333333337</v>
      </c>
      <c r="J9" s="214">
        <v>643413.55072020006</v>
      </c>
      <c r="K9" s="214">
        <v>633871.08533582208</v>
      </c>
      <c r="L9" s="214">
        <v>643234.85835531005</v>
      </c>
      <c r="M9" s="214">
        <v>760119.77098829392</v>
      </c>
      <c r="N9" s="221">
        <f t="shared" si="0"/>
        <v>7739103.2193523832</v>
      </c>
      <c r="P9" s="2"/>
    </row>
    <row r="10" spans="1:17" x14ac:dyDescent="0.25">
      <c r="A10" s="188">
        <v>2023</v>
      </c>
      <c r="B10" s="214">
        <f>'PAPER I CARTRÓ'!C45+'PAPER CARTRÓ COMERCIAL '!C45</f>
        <v>718429.99999999988</v>
      </c>
      <c r="C10" s="214">
        <f>'PAPER I CARTRÓ'!D45+'PAPER CARTRÓ COMERCIAL '!D45</f>
        <v>593970.1</v>
      </c>
      <c r="D10" s="214">
        <f>'PAPER I CARTRÓ'!E45+'PAPER CARTRÓ COMERCIAL '!E45</f>
        <v>630909.99999999988</v>
      </c>
      <c r="E10" s="214">
        <f>'PAPER I CARTRÓ'!F45+'PAPER CARTRÓ COMERCIAL '!F45</f>
        <v>600789.97692234966</v>
      </c>
      <c r="F10" s="214">
        <f>'PAPER I CARTRÓ'!G45+'PAPER CARTRÓ COMERCIAL '!G45</f>
        <v>726879.99999999988</v>
      </c>
      <c r="G10" s="214">
        <f>'PAPER I CARTRÓ'!H45+'PAPER CARTRÓ COMERCIAL '!H45</f>
        <v>739500.00000000047</v>
      </c>
      <c r="H10" s="214">
        <f>'PAPER I CARTRÓ'!I45+'PAPER CARTRÓ COMERCIAL '!I45</f>
        <v>736169.99999999977</v>
      </c>
      <c r="I10" s="214">
        <f>'PAPER I CARTRÓ'!J45+'PAPER CARTRÓ COMERCIAL '!J45</f>
        <v>635057.00000000023</v>
      </c>
      <c r="J10" s="214">
        <f>'PAPER I CARTRÓ'!K45+'PAPER CARTRÓ COMERCIAL '!K45</f>
        <v>715040.00000000035</v>
      </c>
      <c r="K10" s="214">
        <f>'PAPER I CARTRÓ'!L45+'PAPER CARTRÓ COMERCIAL '!L45</f>
        <v>670180.0000000007</v>
      </c>
      <c r="L10" s="214">
        <f>'PAPER I CARTRÓ'!M45+'PAPER CARTRÓ COMERCIAL '!M45</f>
        <v>641490.00000000023</v>
      </c>
      <c r="M10" s="214">
        <f>'PAPER I CARTRÓ'!N45+'PAPER CARTRÓ COMERCIAL '!N45</f>
        <v>741639.54999999993</v>
      </c>
      <c r="N10" s="221">
        <f t="shared" si="0"/>
        <v>8150056.6269223504</v>
      </c>
      <c r="P10" s="2"/>
    </row>
    <row r="11" spans="1:17" x14ac:dyDescent="0.25">
      <c r="A11" s="224" t="s">
        <v>69</v>
      </c>
      <c r="B11" s="218">
        <f>(B10/B9)-1</f>
        <v>3.7117557216644892E-2</v>
      </c>
      <c r="C11" s="218">
        <f t="shared" ref="C11:N11" si="1">(C10/C9)-1</f>
        <v>1.829439104130115E-2</v>
      </c>
      <c r="D11" s="218">
        <f t="shared" si="1"/>
        <v>-4.9944509446946839E-2</v>
      </c>
      <c r="E11" s="218">
        <f t="shared" si="1"/>
        <v>-4.0606927499659551E-2</v>
      </c>
      <c r="F11" s="218">
        <f t="shared" si="1"/>
        <v>0.17269006246780938</v>
      </c>
      <c r="G11" s="218">
        <f t="shared" si="1"/>
        <v>0.19185765399864718</v>
      </c>
      <c r="H11" s="218">
        <f t="shared" si="1"/>
        <v>0.13683674099697307</v>
      </c>
      <c r="I11" s="218">
        <f t="shared" si="1"/>
        <v>5.0911977335435621E-2</v>
      </c>
      <c r="J11" s="218">
        <f t="shared" si="1"/>
        <v>0.11132256882004699</v>
      </c>
      <c r="K11" s="218">
        <f t="shared" si="1"/>
        <v>5.7281228792668948E-2</v>
      </c>
      <c r="L11" s="218">
        <f t="shared" si="1"/>
        <v>-2.712630282151185E-3</v>
      </c>
      <c r="M11" s="218">
        <f t="shared" si="1"/>
        <v>-2.4312248797668246E-2</v>
      </c>
      <c r="N11" s="218">
        <f t="shared" si="1"/>
        <v>5.3100907937542186E-2</v>
      </c>
    </row>
    <row r="12" spans="1:17" x14ac:dyDescent="0.25">
      <c r="A12" s="188" t="s">
        <v>62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</row>
    <row r="13" spans="1:17" x14ac:dyDescent="0.25">
      <c r="A13" s="188">
        <v>2017</v>
      </c>
      <c r="B13" s="204">
        <v>442484.61</v>
      </c>
      <c r="C13" s="205">
        <v>408539.2300000001</v>
      </c>
      <c r="D13" s="205">
        <v>473297.3000000001</v>
      </c>
      <c r="E13" s="205">
        <v>427112.19000000006</v>
      </c>
      <c r="F13" s="205">
        <v>484674.06999999995</v>
      </c>
      <c r="G13" s="205">
        <v>496882.84999999986</v>
      </c>
      <c r="H13" s="205">
        <v>486041.59</v>
      </c>
      <c r="I13" s="205">
        <v>460645.75999999995</v>
      </c>
      <c r="J13" s="205">
        <v>466163.29000000015</v>
      </c>
      <c r="K13" s="205">
        <v>478831.70999999996</v>
      </c>
      <c r="L13" s="205">
        <v>453783.78000000014</v>
      </c>
      <c r="M13" s="205">
        <v>471062.99477128073</v>
      </c>
      <c r="N13" s="222">
        <f t="shared" ref="N13:N19" si="2">SUM(B13:M13)</f>
        <v>5549519.3747712802</v>
      </c>
    </row>
    <row r="14" spans="1:17" x14ac:dyDescent="0.25">
      <c r="A14" s="188">
        <v>2018</v>
      </c>
      <c r="B14" s="204">
        <v>490334.8000000001</v>
      </c>
      <c r="C14" s="205">
        <v>419753.68000000011</v>
      </c>
      <c r="D14" s="205">
        <v>492199.96000000008</v>
      </c>
      <c r="E14" s="205">
        <v>476328.37999999995</v>
      </c>
      <c r="F14" s="205">
        <v>503947.99000000005</v>
      </c>
      <c r="G14" s="205">
        <v>490284.34899999999</v>
      </c>
      <c r="H14" s="205">
        <v>518693.8</v>
      </c>
      <c r="I14" s="205">
        <v>492693.88</v>
      </c>
      <c r="J14" s="205">
        <v>471178.86000000016</v>
      </c>
      <c r="K14" s="205">
        <v>528320.63</v>
      </c>
      <c r="L14" s="205">
        <v>514824.2977639751</v>
      </c>
      <c r="M14" s="205">
        <v>500768.80999999994</v>
      </c>
      <c r="N14" s="222">
        <f t="shared" si="2"/>
        <v>5899329.4367639748</v>
      </c>
    </row>
    <row r="15" spans="1:17" x14ac:dyDescent="0.25">
      <c r="A15" s="188">
        <v>2019</v>
      </c>
      <c r="B15" s="214">
        <v>500959.74000000005</v>
      </c>
      <c r="C15" s="215">
        <v>452922.39999999997</v>
      </c>
      <c r="D15" s="215">
        <v>504646.89</v>
      </c>
      <c r="E15" s="215">
        <v>517907.69</v>
      </c>
      <c r="F15" s="215">
        <v>546834.56999999995</v>
      </c>
      <c r="G15" s="215">
        <v>518689.01999999996</v>
      </c>
      <c r="H15" s="215">
        <v>594798.66</v>
      </c>
      <c r="I15" s="215">
        <v>527980.15999999992</v>
      </c>
      <c r="J15" s="215">
        <v>554666.4099999998</v>
      </c>
      <c r="K15" s="215">
        <v>558195.24999999988</v>
      </c>
      <c r="L15" s="215">
        <v>534002.38800000004</v>
      </c>
      <c r="M15" s="215">
        <v>585273.22</v>
      </c>
      <c r="N15" s="221">
        <f t="shared" si="2"/>
        <v>6396876.398</v>
      </c>
    </row>
    <row r="16" spans="1:17" x14ac:dyDescent="0.25">
      <c r="A16" s="188">
        <v>2020</v>
      </c>
      <c r="B16" s="214">
        <v>597449.85999999987</v>
      </c>
      <c r="C16" s="214">
        <v>526267.39999999991</v>
      </c>
      <c r="D16" s="214">
        <v>599738.1399999999</v>
      </c>
      <c r="E16" s="214">
        <v>634469.56000000006</v>
      </c>
      <c r="F16" s="214">
        <v>632673.99999999988</v>
      </c>
      <c r="G16" s="214">
        <v>666724.91999999981</v>
      </c>
      <c r="H16" s="214">
        <v>647125.47000000009</v>
      </c>
      <c r="I16" s="214">
        <v>582707.69000000006</v>
      </c>
      <c r="J16" s="214">
        <v>607231.66999999993</v>
      </c>
      <c r="K16" s="214">
        <v>629693.60999999987</v>
      </c>
      <c r="L16" s="214">
        <v>620253.68000000017</v>
      </c>
      <c r="M16" s="214">
        <v>658440.01</v>
      </c>
      <c r="N16" s="221">
        <f t="shared" si="2"/>
        <v>7402776.0099999998</v>
      </c>
    </row>
    <row r="17" spans="1:14" x14ac:dyDescent="0.25">
      <c r="A17" s="188">
        <v>2021</v>
      </c>
      <c r="B17" s="214">
        <v>609328.2300000001</v>
      </c>
      <c r="C17" s="214">
        <v>571196.77999999991</v>
      </c>
      <c r="D17" s="214">
        <v>651751.22</v>
      </c>
      <c r="E17" s="214">
        <v>635148.75999999989</v>
      </c>
      <c r="F17" s="214">
        <v>641992.59999999986</v>
      </c>
      <c r="G17" s="214">
        <v>650793.76</v>
      </c>
      <c r="H17" s="214">
        <v>659463.04</v>
      </c>
      <c r="I17" s="214">
        <v>606557.29999999993</v>
      </c>
      <c r="J17" s="214">
        <v>636501.04999999981</v>
      </c>
      <c r="K17" s="214">
        <v>622553.81000000006</v>
      </c>
      <c r="L17" s="214">
        <v>645245.97552538966</v>
      </c>
      <c r="M17" s="214">
        <v>630556</v>
      </c>
      <c r="N17" s="221">
        <f t="shared" si="2"/>
        <v>7561088.5255253883</v>
      </c>
    </row>
    <row r="18" spans="1:14" x14ac:dyDescent="0.25">
      <c r="A18" s="188">
        <v>2022</v>
      </c>
      <c r="B18" s="214">
        <v>629807</v>
      </c>
      <c r="C18" s="214">
        <v>560436</v>
      </c>
      <c r="D18" s="214">
        <v>654482</v>
      </c>
      <c r="E18" s="214">
        <v>637313.08744638693</v>
      </c>
      <c r="F18" s="214">
        <v>644043.9315793853</v>
      </c>
      <c r="G18" s="214">
        <v>627490.83275663399</v>
      </c>
      <c r="H18" s="214">
        <v>645919.95862308715</v>
      </c>
      <c r="I18" s="214">
        <v>659514.58057588479</v>
      </c>
      <c r="J18" s="214">
        <v>655967.48529900005</v>
      </c>
      <c r="K18" s="214">
        <v>651322.89905257395</v>
      </c>
      <c r="L18" s="214">
        <v>625152.63317861862</v>
      </c>
      <c r="M18" s="214">
        <v>664031.82555771177</v>
      </c>
      <c r="N18" s="221">
        <f t="shared" si="2"/>
        <v>7655482.2340692831</v>
      </c>
    </row>
    <row r="19" spans="1:14" x14ac:dyDescent="0.25">
      <c r="A19" s="188">
        <v>2023</v>
      </c>
      <c r="B19" s="214">
        <f>ENVASOS!C44</f>
        <v>655274.2028966645</v>
      </c>
      <c r="C19" s="214">
        <f>ENVASOS!D44</f>
        <v>598675.05511174211</v>
      </c>
      <c r="D19" s="214">
        <f>ENVASOS!E44</f>
        <v>663175.20431782969</v>
      </c>
      <c r="E19" s="214">
        <f>ENVASOS!F44</f>
        <v>608995.53349061077</v>
      </c>
      <c r="F19" s="214">
        <f>ENVASOS!G44</f>
        <v>720140.57160602219</v>
      </c>
      <c r="G19" s="214">
        <f>ENVASOS!H44</f>
        <v>710283.1237668728</v>
      </c>
      <c r="H19" s="214">
        <f>ENVASOS!I44</f>
        <v>696998.27197289979</v>
      </c>
      <c r="I19" s="214">
        <f>ENVASOS!J44</f>
        <v>640008.42388635746</v>
      </c>
      <c r="J19" s="214">
        <f>ENVASOS!K44</f>
        <v>664004.96695281565</v>
      </c>
      <c r="K19" s="214">
        <f>ENVASOS!L44</f>
        <v>682548.39686285856</v>
      </c>
      <c r="L19" s="214">
        <f>ENVASOS!M44</f>
        <v>635076.12994637538</v>
      </c>
      <c r="M19" s="214">
        <f>ENVASOS!N44</f>
        <v>660102.19000000006</v>
      </c>
      <c r="N19" s="221">
        <f t="shared" si="2"/>
        <v>7935282.07081105</v>
      </c>
    </row>
    <row r="20" spans="1:14" x14ac:dyDescent="0.25">
      <c r="A20" s="224" t="s">
        <v>69</v>
      </c>
      <c r="B20" s="218">
        <f>(B19/B18)-1</f>
        <v>4.0436519277595284E-2</v>
      </c>
      <c r="C20" s="218">
        <f t="shared" ref="C20:M20" si="3">(C19/C18)-1</f>
        <v>6.823090435257928E-2</v>
      </c>
      <c r="D20" s="218">
        <f t="shared" si="3"/>
        <v>1.3282572046029895E-2</v>
      </c>
      <c r="E20" s="218">
        <f t="shared" si="3"/>
        <v>-4.4432719982638536E-2</v>
      </c>
      <c r="F20" s="218">
        <f t="shared" si="3"/>
        <v>0.11815442440397739</v>
      </c>
      <c r="G20" s="218">
        <f t="shared" si="3"/>
        <v>0.13194183355081623</v>
      </c>
      <c r="H20" s="218">
        <f t="shared" si="3"/>
        <v>7.9078394571823862E-2</v>
      </c>
      <c r="I20" s="218">
        <f t="shared" si="3"/>
        <v>-2.9576535931161163E-2</v>
      </c>
      <c r="J20" s="218">
        <f t="shared" si="3"/>
        <v>1.2252865933060741E-2</v>
      </c>
      <c r="K20" s="218">
        <f t="shared" si="3"/>
        <v>4.7941655138650452E-2</v>
      </c>
      <c r="L20" s="218">
        <f t="shared" si="3"/>
        <v>1.5873718258691882E-2</v>
      </c>
      <c r="M20" s="218">
        <f t="shared" si="3"/>
        <v>-5.9178421974146467E-3</v>
      </c>
      <c r="N20" s="218">
        <f>(N19/N18)-1</f>
        <v>3.6548949914163575E-2</v>
      </c>
    </row>
    <row r="21" spans="1:14" x14ac:dyDescent="0.25">
      <c r="A21" s="188" t="s">
        <v>63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</row>
    <row r="22" spans="1:14" x14ac:dyDescent="0.25">
      <c r="A22" s="188">
        <v>2017</v>
      </c>
      <c r="B22" s="204">
        <v>559580.07000000018</v>
      </c>
      <c r="C22" s="205">
        <v>451688.20999999996</v>
      </c>
      <c r="D22" s="205">
        <v>414615.52200000006</v>
      </c>
      <c r="E22" s="205">
        <v>389566.02999999997</v>
      </c>
      <c r="F22" s="205">
        <v>504903.06000000006</v>
      </c>
      <c r="G22" s="205">
        <v>470333.39000000007</v>
      </c>
      <c r="H22" s="205">
        <v>434660.91999999987</v>
      </c>
      <c r="I22" s="205">
        <v>455474.08999999997</v>
      </c>
      <c r="J22" s="205">
        <v>503550.18000000005</v>
      </c>
      <c r="K22" s="205">
        <v>472635.17</v>
      </c>
      <c r="L22" s="205">
        <v>439065.18999999994</v>
      </c>
      <c r="M22" s="205">
        <v>390351.32000000007</v>
      </c>
      <c r="N22" s="222">
        <f t="shared" ref="N22:N28" si="4">SUM(B22:M22)</f>
        <v>5486423.1520000007</v>
      </c>
    </row>
    <row r="23" spans="1:14" x14ac:dyDescent="0.25">
      <c r="A23" s="188">
        <v>2018</v>
      </c>
      <c r="B23" s="204">
        <v>659059.44000000006</v>
      </c>
      <c r="C23" s="205">
        <v>360096.88999999996</v>
      </c>
      <c r="D23" s="205">
        <v>445531.60999999993</v>
      </c>
      <c r="E23" s="205">
        <v>458265.36999999988</v>
      </c>
      <c r="F23" s="205">
        <v>437164.23</v>
      </c>
      <c r="G23" s="205">
        <v>441603.5799999999</v>
      </c>
      <c r="H23" s="205">
        <v>490222.70000000007</v>
      </c>
      <c r="I23" s="205">
        <v>525738.71000000008</v>
      </c>
      <c r="J23" s="205">
        <v>426785.34</v>
      </c>
      <c r="K23" s="205">
        <v>450930.77999999997</v>
      </c>
      <c r="L23" s="205">
        <v>421719.77</v>
      </c>
      <c r="M23" s="205">
        <v>489827.61</v>
      </c>
      <c r="N23" s="222">
        <f t="shared" si="4"/>
        <v>5606946.0300000003</v>
      </c>
    </row>
    <row r="24" spans="1:14" x14ac:dyDescent="0.25">
      <c r="A24" s="188">
        <v>2019</v>
      </c>
      <c r="B24" s="204">
        <v>607847.87</v>
      </c>
      <c r="C24" s="205">
        <v>425601.02</v>
      </c>
      <c r="D24" s="205">
        <v>418578.74999999994</v>
      </c>
      <c r="E24" s="205">
        <v>457886.35999999993</v>
      </c>
      <c r="F24" s="205">
        <v>470117.76</v>
      </c>
      <c r="G24" s="205">
        <v>407979.97000000003</v>
      </c>
      <c r="H24" s="205">
        <v>541176.39999999979</v>
      </c>
      <c r="I24" s="205">
        <v>453390.63</v>
      </c>
      <c r="J24" s="205">
        <v>536190.59999999986</v>
      </c>
      <c r="K24" s="205">
        <v>536795.06000000006</v>
      </c>
      <c r="L24" s="205">
        <v>415500.81999999995</v>
      </c>
      <c r="M24" s="205">
        <v>524502.13</v>
      </c>
      <c r="N24" s="222">
        <f t="shared" si="4"/>
        <v>5795567.3700000001</v>
      </c>
    </row>
    <row r="25" spans="1:14" x14ac:dyDescent="0.25">
      <c r="A25" s="188">
        <v>2020</v>
      </c>
      <c r="B25" s="214">
        <v>715158.38000000012</v>
      </c>
      <c r="C25" s="214">
        <v>444419.8600000001</v>
      </c>
      <c r="D25" s="214">
        <v>553002.98999999976</v>
      </c>
      <c r="E25" s="214">
        <v>509959.11999999994</v>
      </c>
      <c r="F25" s="214">
        <v>462970.54000000004</v>
      </c>
      <c r="G25" s="214">
        <v>606082.45000000007</v>
      </c>
      <c r="H25" s="214">
        <v>665232.35</v>
      </c>
      <c r="I25" s="214">
        <v>542675.20000000019</v>
      </c>
      <c r="J25" s="214">
        <v>548264.05999999982</v>
      </c>
      <c r="K25" s="214">
        <v>480047.67999999988</v>
      </c>
      <c r="L25" s="214">
        <v>512420.74999999994</v>
      </c>
      <c r="M25" s="214">
        <v>613171.46000000031</v>
      </c>
      <c r="N25" s="221">
        <f t="shared" si="4"/>
        <v>6653404.8399999999</v>
      </c>
    </row>
    <row r="26" spans="1:14" x14ac:dyDescent="0.25">
      <c r="A26" s="188">
        <v>2021</v>
      </c>
      <c r="B26" s="214">
        <v>624320.56999999995</v>
      </c>
      <c r="C26" s="214">
        <v>457183.09</v>
      </c>
      <c r="D26" s="214">
        <v>545729.31000000006</v>
      </c>
      <c r="E26" s="214">
        <v>621077.87000000011</v>
      </c>
      <c r="F26" s="214">
        <v>451311.60000000015</v>
      </c>
      <c r="G26" s="214">
        <v>537072.03999999992</v>
      </c>
      <c r="H26" s="214">
        <v>597192.22999999986</v>
      </c>
      <c r="I26" s="214">
        <v>562194.68999999971</v>
      </c>
      <c r="J26" s="214">
        <v>586630</v>
      </c>
      <c r="K26" s="214">
        <v>509111.1700000001</v>
      </c>
      <c r="L26" s="214">
        <v>550437.83000000007</v>
      </c>
      <c r="M26" s="214">
        <v>555604</v>
      </c>
      <c r="N26" s="221">
        <f t="shared" si="4"/>
        <v>6597864.3999999994</v>
      </c>
    </row>
    <row r="27" spans="1:14" x14ac:dyDescent="0.25">
      <c r="A27" s="188">
        <v>2022</v>
      </c>
      <c r="B27" s="214">
        <v>604860.50000000012</v>
      </c>
      <c r="C27" s="214">
        <v>550327.78</v>
      </c>
      <c r="D27" s="214">
        <v>533936</v>
      </c>
      <c r="E27" s="214">
        <v>543358.2420543601</v>
      </c>
      <c r="F27" s="214">
        <v>485655.20820712444</v>
      </c>
      <c r="G27" s="214">
        <v>441517.64051646437</v>
      </c>
      <c r="H27" s="214">
        <v>671025.04358692328</v>
      </c>
      <c r="I27" s="214">
        <v>480146.19561354653</v>
      </c>
      <c r="J27" s="214">
        <v>600221.14553400013</v>
      </c>
      <c r="K27" s="214">
        <v>502126.96824497601</v>
      </c>
      <c r="L27" s="214">
        <v>509309.18559286528</v>
      </c>
      <c r="M27" s="214">
        <v>515359.68922459369</v>
      </c>
      <c r="N27" s="221">
        <f t="shared" si="4"/>
        <v>6437843.5985748544</v>
      </c>
    </row>
    <row r="28" spans="1:14" x14ac:dyDescent="0.25">
      <c r="A28" s="188">
        <v>2023</v>
      </c>
      <c r="B28" s="256">
        <f>VIDRE!C45</f>
        <v>660164.27456249716</v>
      </c>
      <c r="C28" s="256">
        <f>VIDRE!D45</f>
        <v>468502.39923671843</v>
      </c>
      <c r="D28" s="256">
        <f>VIDRE!E45</f>
        <v>539710.42572420649</v>
      </c>
      <c r="E28" s="256">
        <f>VIDRE!F45</f>
        <v>456908.05</v>
      </c>
      <c r="F28" s="256">
        <f>VIDRE!G45</f>
        <v>550602.02615436714</v>
      </c>
      <c r="G28" s="256">
        <f>VIDRE!H45</f>
        <v>529734.22216054169</v>
      </c>
      <c r="H28" s="256">
        <f>VIDRE!I45</f>
        <v>574443.75942193076</v>
      </c>
      <c r="I28" s="256">
        <f>VIDRE!J45</f>
        <v>537486.32345842698</v>
      </c>
      <c r="J28" s="256">
        <f>VIDRE!K45</f>
        <v>537319.41255659738</v>
      </c>
      <c r="K28" s="256">
        <f>VIDRE!L45</f>
        <v>498667.93012048106</v>
      </c>
      <c r="L28" s="256">
        <f>VIDRE!M45</f>
        <v>488363.64979871042</v>
      </c>
      <c r="M28" s="256">
        <f>VIDRE!N45</f>
        <v>481106.44545954227</v>
      </c>
      <c r="N28" s="221">
        <f t="shared" si="4"/>
        <v>6323008.918654019</v>
      </c>
    </row>
    <row r="29" spans="1:14" x14ac:dyDescent="0.25">
      <c r="A29" s="224" t="s">
        <v>69</v>
      </c>
      <c r="B29" s="218">
        <f>(B28/B27)-1</f>
        <v>9.1432279943056249E-2</v>
      </c>
      <c r="C29" s="218">
        <f t="shared" ref="C29:N29" si="5">(C28/C27)-1</f>
        <v>-0.14868480883026036</v>
      </c>
      <c r="D29" s="218">
        <f t="shared" si="5"/>
        <v>1.0814827477837241E-2</v>
      </c>
      <c r="E29" s="218">
        <f t="shared" si="5"/>
        <v>-0.15910348893853943</v>
      </c>
      <c r="F29" s="218">
        <f t="shared" si="5"/>
        <v>0.13373030258854723</v>
      </c>
      <c r="G29" s="218">
        <f t="shared" si="5"/>
        <v>0.19980307364590488</v>
      </c>
      <c r="H29" s="218">
        <f t="shared" si="5"/>
        <v>-0.14393096813305684</v>
      </c>
      <c r="I29" s="218">
        <f t="shared" si="5"/>
        <v>0.11942222674827052</v>
      </c>
      <c r="J29" s="218">
        <f t="shared" si="5"/>
        <v>-0.10479759576187675</v>
      </c>
      <c r="K29" s="218">
        <f t="shared" si="5"/>
        <v>-6.8887718510417528E-3</v>
      </c>
      <c r="L29" s="218">
        <f t="shared" si="5"/>
        <v>-4.1125383925234016E-2</v>
      </c>
      <c r="M29" s="218">
        <f t="shared" si="5"/>
        <v>-6.6464732266096727E-2</v>
      </c>
      <c r="N29" s="218">
        <f t="shared" si="5"/>
        <v>-1.7837444815567816E-2</v>
      </c>
    </row>
    <row r="30" spans="1:14" x14ac:dyDescent="0.25">
      <c r="A30" s="188" t="s">
        <v>65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</row>
    <row r="31" spans="1:14" x14ac:dyDescent="0.25">
      <c r="A31" s="188">
        <v>2017</v>
      </c>
      <c r="B31" s="189">
        <v>375440.00000000006</v>
      </c>
      <c r="C31" s="190">
        <v>429180</v>
      </c>
      <c r="D31" s="190">
        <v>526579.5</v>
      </c>
      <c r="E31" s="190">
        <v>523220</v>
      </c>
      <c r="F31" s="190">
        <v>556680</v>
      </c>
      <c r="G31" s="190">
        <v>530059.36</v>
      </c>
      <c r="H31" s="190">
        <v>540060</v>
      </c>
      <c r="I31" s="190">
        <v>490059.99999999994</v>
      </c>
      <c r="J31" s="190">
        <v>470480</v>
      </c>
      <c r="K31" s="190">
        <v>478960</v>
      </c>
      <c r="L31" s="190">
        <v>456300</v>
      </c>
      <c r="M31" s="190">
        <v>435505.00000000006</v>
      </c>
      <c r="N31" s="220">
        <f t="shared" ref="N31:N37" si="6">SUM(B31:M31)</f>
        <v>5812523.8599999994</v>
      </c>
    </row>
    <row r="32" spans="1:14" x14ac:dyDescent="0.25">
      <c r="A32" s="188">
        <v>2018</v>
      </c>
      <c r="B32" s="216">
        <v>441840</v>
      </c>
      <c r="C32" s="217">
        <v>373740.01</v>
      </c>
      <c r="D32" s="217">
        <v>483000</v>
      </c>
      <c r="E32" s="217">
        <v>516380</v>
      </c>
      <c r="F32" s="217">
        <v>545080.01</v>
      </c>
      <c r="G32" s="217">
        <v>526860</v>
      </c>
      <c r="H32" s="217">
        <v>519200</v>
      </c>
      <c r="I32" s="217">
        <v>484920.00000000006</v>
      </c>
      <c r="J32" s="217">
        <v>466960</v>
      </c>
      <c r="K32" s="217">
        <v>461940</v>
      </c>
      <c r="L32" s="217">
        <v>434380.00000000006</v>
      </c>
      <c r="M32" s="217">
        <v>455420.01</v>
      </c>
      <c r="N32" s="223">
        <f t="shared" si="6"/>
        <v>5709720.0299999993</v>
      </c>
    </row>
    <row r="33" spans="1:14" x14ac:dyDescent="0.25">
      <c r="A33" s="188">
        <v>2019</v>
      </c>
      <c r="B33" s="204">
        <v>405240</v>
      </c>
      <c r="C33" s="205">
        <v>382840</v>
      </c>
      <c r="D33" s="205">
        <v>437290</v>
      </c>
      <c r="E33" s="205">
        <v>452979.99</v>
      </c>
      <c r="F33" s="205">
        <v>513380</v>
      </c>
      <c r="G33" s="205">
        <v>485940.01</v>
      </c>
      <c r="H33" s="205">
        <v>532980.03</v>
      </c>
      <c r="I33" s="205">
        <v>474860</v>
      </c>
      <c r="J33" s="205">
        <v>485100</v>
      </c>
      <c r="K33" s="205">
        <v>472620</v>
      </c>
      <c r="L33" s="205">
        <v>436300</v>
      </c>
      <c r="M33" s="205">
        <v>479600.01</v>
      </c>
      <c r="N33" s="222">
        <f t="shared" si="6"/>
        <v>5559130.04</v>
      </c>
    </row>
    <row r="34" spans="1:14" x14ac:dyDescent="0.25">
      <c r="A34" s="188">
        <v>2020</v>
      </c>
      <c r="B34" s="214">
        <v>440780.04</v>
      </c>
      <c r="C34" s="214">
        <v>433039.99</v>
      </c>
      <c r="D34" s="214">
        <v>478840</v>
      </c>
      <c r="E34" s="214">
        <v>534160</v>
      </c>
      <c r="F34" s="214">
        <v>574699.99999999988</v>
      </c>
      <c r="G34" s="214">
        <v>578519.99999999988</v>
      </c>
      <c r="H34" s="214">
        <v>560240.01000000013</v>
      </c>
      <c r="I34" s="214">
        <v>538654</v>
      </c>
      <c r="J34" s="214">
        <v>508699.99</v>
      </c>
      <c r="K34" s="214">
        <v>486720</v>
      </c>
      <c r="L34" s="214">
        <v>479620</v>
      </c>
      <c r="M34" s="214">
        <v>459880</v>
      </c>
      <c r="N34" s="221">
        <f t="shared" si="6"/>
        <v>6073854.0300000003</v>
      </c>
    </row>
    <row r="35" spans="1:14" x14ac:dyDescent="0.25">
      <c r="A35" s="188">
        <v>2021</v>
      </c>
      <c r="B35" s="214">
        <v>430299.99999999994</v>
      </c>
      <c r="C35" s="214">
        <v>424100</v>
      </c>
      <c r="D35" s="214">
        <v>513779.99</v>
      </c>
      <c r="E35" s="214">
        <v>507720</v>
      </c>
      <c r="F35" s="214">
        <v>571600.01</v>
      </c>
      <c r="G35" s="214">
        <v>545060</v>
      </c>
      <c r="H35" s="214">
        <v>514319.99</v>
      </c>
      <c r="I35" s="214">
        <v>483699.99</v>
      </c>
      <c r="J35" s="214">
        <v>476529.99999999994</v>
      </c>
      <c r="K35" s="214">
        <v>495819.99999999994</v>
      </c>
      <c r="L35" s="214">
        <v>492960</v>
      </c>
      <c r="M35" s="214">
        <v>491620</v>
      </c>
      <c r="N35" s="221">
        <f t="shared" si="6"/>
        <v>5947509.9800000004</v>
      </c>
    </row>
    <row r="36" spans="1:14" x14ac:dyDescent="0.25">
      <c r="A36" s="188">
        <v>2022</v>
      </c>
      <c r="B36" s="214">
        <v>467460.01</v>
      </c>
      <c r="C36" s="214">
        <v>458800</v>
      </c>
      <c r="D36" s="214">
        <v>511459</v>
      </c>
      <c r="E36" s="214">
        <v>563520</v>
      </c>
      <c r="F36" s="214">
        <v>639760</v>
      </c>
      <c r="G36" s="214">
        <v>575660</v>
      </c>
      <c r="H36" s="214">
        <v>591420</v>
      </c>
      <c r="I36" s="214">
        <v>625700</v>
      </c>
      <c r="J36" s="214">
        <v>643319.99999829999</v>
      </c>
      <c r="K36" s="214">
        <v>636139.99999999988</v>
      </c>
      <c r="L36" s="214">
        <v>631280</v>
      </c>
      <c r="M36" s="214">
        <v>637840</v>
      </c>
      <c r="N36" s="221">
        <f t="shared" si="6"/>
        <v>6982359.0099983001</v>
      </c>
    </row>
    <row r="37" spans="1:14" x14ac:dyDescent="0.25">
      <c r="A37" s="188">
        <v>2023</v>
      </c>
      <c r="B37" s="256">
        <f>FORM!C44</f>
        <v>615080</v>
      </c>
      <c r="C37" s="256">
        <f>FORM!D44</f>
        <v>545720</v>
      </c>
      <c r="D37" s="256">
        <f>FORM!E44</f>
        <v>640960</v>
      </c>
      <c r="E37" s="256">
        <f>FORM!F44</f>
        <v>592460</v>
      </c>
      <c r="F37" s="256">
        <f>FORM!G44</f>
        <v>691820</v>
      </c>
      <c r="G37" s="256">
        <f>FORM!H44</f>
        <v>701700.00000000012</v>
      </c>
      <c r="H37" s="256">
        <f>FORM!I44</f>
        <v>679940</v>
      </c>
      <c r="I37" s="256">
        <f>FORM!J44</f>
        <v>597460</v>
      </c>
      <c r="J37" s="256">
        <f>FORM!K44</f>
        <v>643780</v>
      </c>
      <c r="K37" s="256">
        <f>FORM!L44</f>
        <v>627800</v>
      </c>
      <c r="L37" s="256">
        <f>FORM!M44</f>
        <v>599000</v>
      </c>
      <c r="M37" s="256">
        <f>FORM!N44</f>
        <v>602039.99</v>
      </c>
      <c r="N37" s="221">
        <f t="shared" si="6"/>
        <v>7537759.9900000002</v>
      </c>
    </row>
    <row r="38" spans="1:14" x14ac:dyDescent="0.25">
      <c r="A38" s="224" t="s">
        <v>69</v>
      </c>
      <c r="B38" s="218">
        <f>(B37/B36)-1</f>
        <v>0.31579169734754431</v>
      </c>
      <c r="C38" s="218">
        <f t="shared" ref="C38:N38" si="7">(C37/C36)-1</f>
        <v>0.18945074106364435</v>
      </c>
      <c r="D38" s="218">
        <f t="shared" si="7"/>
        <v>0.25319918116603679</v>
      </c>
      <c r="E38" s="218">
        <f t="shared" si="7"/>
        <v>5.1355763770584817E-2</v>
      </c>
      <c r="F38" s="218">
        <f t="shared" si="7"/>
        <v>8.1374265349505981E-2</v>
      </c>
      <c r="G38" s="218">
        <f t="shared" si="7"/>
        <v>0.21894868498766651</v>
      </c>
      <c r="H38" s="218">
        <f t="shared" si="7"/>
        <v>0.14967366676811733</v>
      </c>
      <c r="I38" s="218">
        <f t="shared" si="7"/>
        <v>-4.5133450535400299E-2</v>
      </c>
      <c r="J38" s="218">
        <f t="shared" si="7"/>
        <v>7.1504072887718095E-4</v>
      </c>
      <c r="K38" s="218">
        <f t="shared" si="7"/>
        <v>-1.3110321627314514E-2</v>
      </c>
      <c r="L38" s="218">
        <f t="shared" si="7"/>
        <v>-5.113420352300091E-2</v>
      </c>
      <c r="M38" s="218">
        <f t="shared" si="7"/>
        <v>-5.6126944061206552E-2</v>
      </c>
      <c r="N38" s="218">
        <f t="shared" si="7"/>
        <v>7.9543457906761983E-2</v>
      </c>
    </row>
    <row r="39" spans="1:14" x14ac:dyDescent="0.25">
      <c r="A39" s="188" t="s">
        <v>64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</row>
    <row r="40" spans="1:14" x14ac:dyDescent="0.25">
      <c r="A40" s="188">
        <v>2017</v>
      </c>
      <c r="B40" s="189">
        <v>1145400</v>
      </c>
      <c r="C40" s="190">
        <v>1152059</v>
      </c>
      <c r="D40" s="190">
        <v>1346220</v>
      </c>
      <c r="E40" s="190">
        <v>1301060</v>
      </c>
      <c r="F40" s="190">
        <v>1422680</v>
      </c>
      <c r="G40" s="190">
        <v>1347480</v>
      </c>
      <c r="H40" s="190">
        <v>1438600</v>
      </c>
      <c r="I40" s="190">
        <v>1317630</v>
      </c>
      <c r="J40" s="190">
        <v>1332640</v>
      </c>
      <c r="K40" s="190">
        <v>1303060</v>
      </c>
      <c r="L40" s="190">
        <v>1248300</v>
      </c>
      <c r="M40" s="190">
        <v>1281600</v>
      </c>
      <c r="N40" s="220">
        <f t="shared" ref="N40:N46" si="8">SUM(B40:M40)</f>
        <v>15636729</v>
      </c>
    </row>
    <row r="41" spans="1:14" x14ac:dyDescent="0.25">
      <c r="A41" s="188">
        <v>2018</v>
      </c>
      <c r="B41" s="189">
        <v>1345359</v>
      </c>
      <c r="C41" s="190">
        <v>1082860</v>
      </c>
      <c r="D41" s="190">
        <v>1333560</v>
      </c>
      <c r="E41" s="190">
        <v>1294260</v>
      </c>
      <c r="F41" s="190">
        <v>1317200</v>
      </c>
      <c r="G41" s="190">
        <v>1336220</v>
      </c>
      <c r="H41" s="190">
        <v>1378020</v>
      </c>
      <c r="I41" s="190">
        <v>1325839</v>
      </c>
      <c r="J41" s="190">
        <v>1244100</v>
      </c>
      <c r="K41" s="190">
        <v>1327400</v>
      </c>
      <c r="L41" s="190">
        <v>1140760</v>
      </c>
      <c r="M41" s="190">
        <v>1115400</v>
      </c>
      <c r="N41" s="220">
        <f t="shared" si="8"/>
        <v>15240978</v>
      </c>
    </row>
    <row r="42" spans="1:14" x14ac:dyDescent="0.25">
      <c r="A42" s="188">
        <v>2019</v>
      </c>
      <c r="B42" s="204">
        <v>1037280.0100000001</v>
      </c>
      <c r="C42" s="205">
        <v>988299</v>
      </c>
      <c r="D42" s="205">
        <v>1061900</v>
      </c>
      <c r="E42" s="205">
        <v>1040420</v>
      </c>
      <c r="F42" s="205">
        <v>1131120</v>
      </c>
      <c r="G42" s="205">
        <v>1104280</v>
      </c>
      <c r="H42" s="205">
        <v>1196720</v>
      </c>
      <c r="I42" s="205">
        <v>1076958.8199999998</v>
      </c>
      <c r="J42" s="205">
        <v>1075740</v>
      </c>
      <c r="K42" s="205">
        <v>1041840</v>
      </c>
      <c r="L42" s="205">
        <v>1021720</v>
      </c>
      <c r="M42" s="205">
        <v>1090399.99</v>
      </c>
      <c r="N42" s="222">
        <f t="shared" si="8"/>
        <v>12866677.82</v>
      </c>
    </row>
    <row r="43" spans="1:14" x14ac:dyDescent="0.25">
      <c r="A43" s="188">
        <v>2020</v>
      </c>
      <c r="B43" s="214">
        <v>1107820</v>
      </c>
      <c r="C43" s="214">
        <v>987120</v>
      </c>
      <c r="D43" s="214">
        <v>1097660</v>
      </c>
      <c r="E43" s="214">
        <v>1195580</v>
      </c>
      <c r="F43" s="214">
        <v>1236660</v>
      </c>
      <c r="G43" s="214">
        <v>1260060.1000000001</v>
      </c>
      <c r="H43" s="214">
        <v>1224420</v>
      </c>
      <c r="I43" s="214">
        <v>1162340</v>
      </c>
      <c r="J43" s="214">
        <v>1103480</v>
      </c>
      <c r="K43" s="214">
        <v>1114620</v>
      </c>
      <c r="L43" s="214">
        <v>1091280</v>
      </c>
      <c r="M43" s="214">
        <v>1113780</v>
      </c>
      <c r="N43" s="221">
        <f t="shared" si="8"/>
        <v>13694820.1</v>
      </c>
    </row>
    <row r="44" spans="1:14" x14ac:dyDescent="0.25">
      <c r="A44" s="188">
        <v>2021</v>
      </c>
      <c r="B44" s="214">
        <v>1082420</v>
      </c>
      <c r="C44" s="214">
        <v>984360.01</v>
      </c>
      <c r="D44" s="214">
        <v>1175640</v>
      </c>
      <c r="E44" s="214">
        <v>1120218</v>
      </c>
      <c r="F44" s="214">
        <v>1237280</v>
      </c>
      <c r="G44" s="214">
        <v>1206140</v>
      </c>
      <c r="H44" s="214">
        <v>1204900</v>
      </c>
      <c r="I44" s="214">
        <v>1124120</v>
      </c>
      <c r="J44" s="214">
        <v>1116260</v>
      </c>
      <c r="K44" s="214">
        <v>1399540</v>
      </c>
      <c r="L44" s="214">
        <v>1390460</v>
      </c>
      <c r="M44" s="214">
        <v>1427900</v>
      </c>
      <c r="N44" s="221">
        <f t="shared" si="8"/>
        <v>14469238.01</v>
      </c>
    </row>
    <row r="45" spans="1:14" x14ac:dyDescent="0.25">
      <c r="A45" s="188">
        <v>2022</v>
      </c>
      <c r="B45" s="214">
        <v>1510980</v>
      </c>
      <c r="C45" s="214">
        <v>1449720</v>
      </c>
      <c r="D45" s="214">
        <v>1593500</v>
      </c>
      <c r="E45" s="214">
        <v>1681840</v>
      </c>
      <c r="F45" s="214">
        <v>1777689</v>
      </c>
      <c r="G45" s="214">
        <v>1715320</v>
      </c>
      <c r="H45" s="214">
        <v>1554620.0000000002</v>
      </c>
      <c r="I45" s="214">
        <v>1382620</v>
      </c>
      <c r="J45" s="214">
        <v>1281300</v>
      </c>
      <c r="K45" s="214">
        <v>1226720</v>
      </c>
      <c r="L45" s="214">
        <v>1134240</v>
      </c>
      <c r="M45" s="214">
        <v>1222000</v>
      </c>
      <c r="N45" s="221">
        <f t="shared" si="8"/>
        <v>17530549</v>
      </c>
    </row>
    <row r="46" spans="1:14" x14ac:dyDescent="0.25">
      <c r="A46" s="188">
        <v>2023</v>
      </c>
      <c r="B46" s="256">
        <f>RMO!C44</f>
        <v>1177580</v>
      </c>
      <c r="C46" s="256">
        <f>RMO!D44</f>
        <v>1072600</v>
      </c>
      <c r="D46" s="256">
        <f>RMO!E44</f>
        <v>1227020</v>
      </c>
      <c r="E46" s="256">
        <f>RMO!F44</f>
        <v>1148640</v>
      </c>
      <c r="F46" s="256">
        <f>RMO!G44</f>
        <v>1283280</v>
      </c>
      <c r="G46" s="256">
        <f>RMO!H44</f>
        <v>1265250</v>
      </c>
      <c r="H46" s="256">
        <f>RMO!I44</f>
        <v>1291600</v>
      </c>
      <c r="I46" s="256">
        <f>RMO!J44</f>
        <v>1188620</v>
      </c>
      <c r="J46" s="256">
        <f>RMO!K44</f>
        <v>1185320</v>
      </c>
      <c r="K46" s="256">
        <f>RMO!L44</f>
        <v>1189380</v>
      </c>
      <c r="L46" s="256">
        <f>RMO!M44</f>
        <v>1139720</v>
      </c>
      <c r="M46" s="256">
        <f>RMO!N44</f>
        <v>1140420</v>
      </c>
      <c r="N46" s="221">
        <f t="shared" si="8"/>
        <v>14309430</v>
      </c>
    </row>
    <row r="47" spans="1:14" x14ac:dyDescent="0.25">
      <c r="A47" s="224" t="s">
        <v>69</v>
      </c>
      <c r="B47" s="218">
        <f>(B46/B45)-1</f>
        <v>-0.22065149770347725</v>
      </c>
      <c r="C47" s="218">
        <f t="shared" ref="C47:N47" si="9">(C46/C45)-1</f>
        <v>-0.26013299119830036</v>
      </c>
      <c r="D47" s="218">
        <f t="shared" si="9"/>
        <v>-0.22998431126451213</v>
      </c>
      <c r="E47" s="218">
        <f t="shared" si="9"/>
        <v>-0.31703372496789228</v>
      </c>
      <c r="F47" s="218">
        <f t="shared" si="9"/>
        <v>-0.27811895106511886</v>
      </c>
      <c r="G47" s="218">
        <f t="shared" si="9"/>
        <v>-0.26238252920737826</v>
      </c>
      <c r="H47" s="218">
        <f t="shared" si="9"/>
        <v>-0.16918603903204654</v>
      </c>
      <c r="I47" s="218">
        <f t="shared" si="9"/>
        <v>-0.14031331819299586</v>
      </c>
      <c r="J47" s="218">
        <f t="shared" si="9"/>
        <v>-7.4908296261609331E-2</v>
      </c>
      <c r="K47" s="218">
        <f t="shared" si="9"/>
        <v>-3.0438893961132085E-2</v>
      </c>
      <c r="L47" s="218">
        <f t="shared" si="9"/>
        <v>4.8314289744675332E-3</v>
      </c>
      <c r="M47" s="218">
        <f t="shared" si="9"/>
        <v>-6.6759410801964014E-2</v>
      </c>
      <c r="N47" s="218">
        <f t="shared" si="9"/>
        <v>-0.18374319024464092</v>
      </c>
    </row>
  </sheetData>
  <sheetProtection sheet="1" objects="1" scenarios="1"/>
  <pageMargins left="0.70866141732283472" right="0.70866141732283472" top="0.86" bottom="0.56000000000000005" header="0.19685039370078741" footer="0.31496062992125984"/>
  <pageSetup paperSize="9" scale="80" orientation="landscape" r:id="rId1"/>
  <headerFooter>
    <oddHeader>&amp;L&amp;G&amp;C&amp;F&amp;R&amp;G</oddHeader>
    <oddFooter>&amp;L&amp;D&amp;C&amp;A&amp;R&amp;P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T50"/>
  <sheetViews>
    <sheetView showZeros="0" zoomScale="90" zoomScaleNormal="90" workbookViewId="0">
      <selection activeCell="L14" sqref="L14"/>
    </sheetView>
  </sheetViews>
  <sheetFormatPr baseColWidth="10" defaultColWidth="11.42578125" defaultRowHeight="15" x14ac:dyDescent="0.25"/>
  <cols>
    <col min="1" max="1" width="5.7109375" style="3" customWidth="1"/>
    <col min="2" max="2" width="26.140625" style="3" bestFit="1" customWidth="1"/>
    <col min="3" max="6" width="11.42578125" style="2"/>
    <col min="7" max="10" width="11.42578125" style="2" customWidth="1"/>
    <col min="11" max="11" width="11.85546875" style="2" customWidth="1"/>
    <col min="12" max="12" width="11.42578125" style="2" customWidth="1"/>
    <col min="13" max="13" width="12.5703125" style="2" customWidth="1"/>
    <col min="14" max="14" width="12.28515625" style="2" customWidth="1"/>
    <col min="15" max="15" width="11.42578125" style="2"/>
    <col min="16" max="16384" width="11.42578125" style="3"/>
  </cols>
  <sheetData>
    <row r="2" spans="1:15" ht="15.75" x14ac:dyDescent="0.25">
      <c r="B2" s="1" t="s">
        <v>68</v>
      </c>
    </row>
    <row r="3" spans="1:15" ht="15.75" thickBot="1" x14ac:dyDescent="0.3">
      <c r="C3" s="4" t="s">
        <v>77</v>
      </c>
    </row>
    <row r="4" spans="1:15" ht="15.75" thickBot="1" x14ac:dyDescent="0.3">
      <c r="A4" s="8" t="s">
        <v>59</v>
      </c>
      <c r="B4" s="20" t="s">
        <v>57</v>
      </c>
      <c r="C4" s="40" t="s">
        <v>26</v>
      </c>
      <c r="D4" s="6" t="s">
        <v>27</v>
      </c>
      <c r="E4" s="6" t="s">
        <v>28</v>
      </c>
      <c r="F4" s="6" t="s">
        <v>29</v>
      </c>
      <c r="G4" s="6" t="s">
        <v>30</v>
      </c>
      <c r="H4" s="6" t="s">
        <v>31</v>
      </c>
      <c r="I4" s="6" t="s">
        <v>32</v>
      </c>
      <c r="J4" s="6" t="s">
        <v>33</v>
      </c>
      <c r="K4" s="6" t="s">
        <v>34</v>
      </c>
      <c r="L4" s="6" t="s">
        <v>35</v>
      </c>
      <c r="M4" s="6" t="s">
        <v>36</v>
      </c>
      <c r="N4" s="36" t="s">
        <v>37</v>
      </c>
      <c r="O4" s="8" t="s">
        <v>38</v>
      </c>
    </row>
    <row r="5" spans="1:15" x14ac:dyDescent="0.25">
      <c r="A5" s="38">
        <v>1</v>
      </c>
      <c r="B5" s="43" t="s">
        <v>39</v>
      </c>
      <c r="C5" s="41">
        <v>20102.307692307691</v>
      </c>
      <c r="D5" s="32">
        <v>16127.781726470252</v>
      </c>
      <c r="E5" s="32">
        <v>16408.694667883497</v>
      </c>
      <c r="F5" s="32">
        <v>16285.92</v>
      </c>
      <c r="G5" s="10">
        <v>21003.806391198301</v>
      </c>
      <c r="H5" s="10">
        <v>19612.6915475141</v>
      </c>
      <c r="I5" s="32">
        <v>20538.657428160801</v>
      </c>
      <c r="J5" s="10">
        <v>19514.688157868801</v>
      </c>
      <c r="K5" s="32">
        <v>19385.2427445414</v>
      </c>
      <c r="L5" s="32">
        <v>19851.702518348498</v>
      </c>
      <c r="M5" s="32">
        <v>15754.661652557001</v>
      </c>
      <c r="N5" s="269">
        <v>16638.599999999999</v>
      </c>
      <c r="O5" s="209">
        <f>SUM(Tabla2[[#This Row],[Gener]:[Desembre]])</f>
        <v>221224.75452685036</v>
      </c>
    </row>
    <row r="6" spans="1:15" x14ac:dyDescent="0.25">
      <c r="A6" s="12">
        <v>2</v>
      </c>
      <c r="B6" s="44" t="s">
        <v>0</v>
      </c>
      <c r="C6" s="195">
        <v>12850</v>
      </c>
      <c r="D6" s="10">
        <v>9130</v>
      </c>
      <c r="E6" s="10">
        <v>10740</v>
      </c>
      <c r="F6" s="10">
        <v>10960</v>
      </c>
      <c r="G6" s="10">
        <v>13200</v>
      </c>
      <c r="H6" s="10">
        <v>14030.775193798499</v>
      </c>
      <c r="I6" s="10">
        <v>13270</v>
      </c>
      <c r="J6" s="10">
        <v>15035.5223880597</v>
      </c>
      <c r="K6" s="32">
        <v>12300</v>
      </c>
      <c r="L6" s="32">
        <v>12880</v>
      </c>
      <c r="M6" s="32">
        <v>10640</v>
      </c>
      <c r="N6" s="31">
        <v>12120.71</v>
      </c>
      <c r="O6" s="209">
        <f>SUM(Tabla2[[#This Row],[Gener]:[Desembre]])</f>
        <v>147157.0075818582</v>
      </c>
    </row>
    <row r="7" spans="1:15" x14ac:dyDescent="0.25">
      <c r="A7" s="12">
        <v>3</v>
      </c>
      <c r="B7" s="44" t="s">
        <v>1</v>
      </c>
      <c r="C7" s="195">
        <v>44390</v>
      </c>
      <c r="D7" s="10">
        <v>35330</v>
      </c>
      <c r="E7" s="10">
        <v>40290</v>
      </c>
      <c r="F7" s="10">
        <v>35840</v>
      </c>
      <c r="G7" s="10">
        <v>42220</v>
      </c>
      <c r="H7" s="10">
        <v>44180</v>
      </c>
      <c r="I7" s="10">
        <v>45530</v>
      </c>
      <c r="J7" s="10">
        <v>42980</v>
      </c>
      <c r="K7" s="32">
        <v>46710</v>
      </c>
      <c r="L7" s="32">
        <v>41590</v>
      </c>
      <c r="M7" s="32">
        <v>39220</v>
      </c>
      <c r="N7" s="31">
        <v>45590</v>
      </c>
      <c r="O7" s="209">
        <f>SUM(Tabla2[[#This Row],[Gener]:[Desembre]])</f>
        <v>503870</v>
      </c>
    </row>
    <row r="8" spans="1:15" x14ac:dyDescent="0.25">
      <c r="A8" s="12">
        <v>4</v>
      </c>
      <c r="B8" s="44" t="s">
        <v>2</v>
      </c>
      <c r="C8" s="195">
        <v>1071.4475253428741</v>
      </c>
      <c r="D8" s="10">
        <v>951.79197994987476</v>
      </c>
      <c r="E8" s="10">
        <v>1278.9011968423733</v>
      </c>
      <c r="F8" s="10">
        <v>1043.51</v>
      </c>
      <c r="G8" s="10">
        <v>1813.4019607843138</v>
      </c>
      <c r="H8" s="10">
        <v>1357.0946305156831</v>
      </c>
      <c r="I8" s="10">
        <v>1253.3056133056132</v>
      </c>
      <c r="J8" s="10">
        <v>1369.5399863294599</v>
      </c>
      <c r="K8" s="32">
        <v>1231.9921322761079</v>
      </c>
      <c r="L8" s="32">
        <v>1198.6023034919499</v>
      </c>
      <c r="M8" s="32">
        <v>1433.9864297070201</v>
      </c>
      <c r="N8" s="31">
        <v>1204.44</v>
      </c>
      <c r="O8" s="209">
        <f>SUM(Tabla2[[#This Row],[Gener]:[Desembre]])</f>
        <v>15208.01375854527</v>
      </c>
    </row>
    <row r="9" spans="1:15" x14ac:dyDescent="0.25">
      <c r="A9" s="12">
        <v>5</v>
      </c>
      <c r="B9" s="44" t="s">
        <v>3</v>
      </c>
      <c r="C9" s="195">
        <v>22340</v>
      </c>
      <c r="D9" s="10">
        <v>19470</v>
      </c>
      <c r="E9" s="10">
        <v>19960</v>
      </c>
      <c r="F9" s="10">
        <v>16020</v>
      </c>
      <c r="G9" s="10">
        <v>22480</v>
      </c>
      <c r="H9" s="10">
        <v>23844.049586776859</v>
      </c>
      <c r="I9" s="10">
        <v>21280</v>
      </c>
      <c r="J9" s="10">
        <v>18850</v>
      </c>
      <c r="K9" s="32">
        <v>22060</v>
      </c>
      <c r="L9" s="32">
        <v>22190</v>
      </c>
      <c r="M9" s="32">
        <v>20200</v>
      </c>
      <c r="N9" s="31">
        <v>23410</v>
      </c>
      <c r="O9" s="209">
        <f>SUM(Tabla2[[#This Row],[Gener]:[Desembre]])</f>
        <v>252104.04958677688</v>
      </c>
    </row>
    <row r="10" spans="1:15" x14ac:dyDescent="0.25">
      <c r="A10" s="12">
        <v>6</v>
      </c>
      <c r="B10" s="44" t="s">
        <v>4</v>
      </c>
      <c r="C10" s="195">
        <v>37380</v>
      </c>
      <c r="D10" s="10">
        <v>31700</v>
      </c>
      <c r="E10" s="10">
        <v>35440</v>
      </c>
      <c r="F10" s="10">
        <v>29220</v>
      </c>
      <c r="G10" s="10">
        <v>36680</v>
      </c>
      <c r="H10" s="10">
        <v>37750</v>
      </c>
      <c r="I10" s="10">
        <v>34090</v>
      </c>
      <c r="J10" s="10">
        <v>30810</v>
      </c>
      <c r="K10" s="32">
        <v>33100</v>
      </c>
      <c r="L10" s="32">
        <v>32260</v>
      </c>
      <c r="M10" s="32">
        <v>33080</v>
      </c>
      <c r="N10" s="31">
        <v>32010</v>
      </c>
      <c r="O10" s="209">
        <f>SUM(Tabla2[[#This Row],[Gener]:[Desembre]])</f>
        <v>403520</v>
      </c>
    </row>
    <row r="11" spans="1:15" x14ac:dyDescent="0.25">
      <c r="A11" s="12">
        <v>8</v>
      </c>
      <c r="B11" s="45" t="s">
        <v>7</v>
      </c>
      <c r="C11" s="195">
        <v>1822.3865906380443</v>
      </c>
      <c r="D11" s="10">
        <v>1600.7969924812032</v>
      </c>
      <c r="E11" s="10">
        <v>2099.7466259230964</v>
      </c>
      <c r="F11" s="10">
        <v>1762.25</v>
      </c>
      <c r="G11" s="10">
        <v>2410.081699346405</v>
      </c>
      <c r="H11" s="10">
        <v>2271.975013290803</v>
      </c>
      <c r="I11" s="10">
        <v>2236.3732963732964</v>
      </c>
      <c r="J11" s="10">
        <v>2471.0449608870663</v>
      </c>
      <c r="K11" s="32">
        <v>1959.4578646505624</v>
      </c>
      <c r="L11" s="32">
        <v>2077.6375900518501</v>
      </c>
      <c r="M11" s="32">
        <v>2344.8202078128502</v>
      </c>
      <c r="N11" s="31">
        <v>1949.99</v>
      </c>
      <c r="O11" s="209">
        <f>SUM(Tabla2[[#This Row],[Gener]:[Desembre]])</f>
        <v>25006.560841455179</v>
      </c>
    </row>
    <row r="12" spans="1:15" x14ac:dyDescent="0.25">
      <c r="A12" s="12">
        <v>9</v>
      </c>
      <c r="B12" s="44" t="s">
        <v>40</v>
      </c>
      <c r="C12" s="195"/>
      <c r="D12" s="10"/>
      <c r="E12" s="10"/>
      <c r="F12" s="10"/>
      <c r="G12" s="10"/>
      <c r="H12" s="10"/>
      <c r="I12" s="10"/>
      <c r="J12" s="10"/>
      <c r="K12" s="10"/>
      <c r="L12" s="10"/>
      <c r="M12" s="32"/>
      <c r="N12" s="10"/>
      <c r="O12" s="209">
        <f>SUM(Tabla2[[#This Row],[Gener]:[Desembre]])</f>
        <v>0</v>
      </c>
    </row>
    <row r="13" spans="1:15" x14ac:dyDescent="0.25">
      <c r="A13" s="12">
        <v>10</v>
      </c>
      <c r="B13" s="43" t="s">
        <v>41</v>
      </c>
      <c r="C13" s="195"/>
      <c r="D13" s="10"/>
      <c r="E13" s="10"/>
      <c r="F13" s="10"/>
      <c r="G13" s="10"/>
      <c r="H13" s="10"/>
      <c r="I13" s="10"/>
      <c r="J13" s="10"/>
      <c r="K13" s="32"/>
      <c r="L13" s="32"/>
      <c r="M13" s="32"/>
      <c r="N13" s="31"/>
      <c r="O13" s="209">
        <f>SUM(Tabla2[[#This Row],[Gener]:[Desembre]])</f>
        <v>0</v>
      </c>
    </row>
    <row r="14" spans="1:15" x14ac:dyDescent="0.25">
      <c r="A14" s="12">
        <v>11</v>
      </c>
      <c r="B14" s="44" t="s">
        <v>9</v>
      </c>
      <c r="C14" s="195">
        <v>117046.74386332344</v>
      </c>
      <c r="D14" s="10">
        <v>102172.36364740912</v>
      </c>
      <c r="E14" s="10">
        <v>105189.24925633447</v>
      </c>
      <c r="F14" s="10">
        <v>104611.11</v>
      </c>
      <c r="G14" s="10">
        <v>116330.01362507499</v>
      </c>
      <c r="H14" s="10">
        <v>116938.52749245401</v>
      </c>
      <c r="I14" s="10">
        <v>117801.71122804601</v>
      </c>
      <c r="J14" s="10">
        <v>102606.99131980599</v>
      </c>
      <c r="K14" s="32">
        <v>113474.595703308</v>
      </c>
      <c r="L14" s="32">
        <v>113415.14113485301</v>
      </c>
      <c r="M14" s="32">
        <v>109553.87839876499</v>
      </c>
      <c r="N14" s="31">
        <v>124083.73</v>
      </c>
      <c r="O14" s="209">
        <f>SUM(Tabla2[[#This Row],[Gener]:[Desembre]])</f>
        <v>1343224.0556693738</v>
      </c>
    </row>
    <row r="15" spans="1:15" x14ac:dyDescent="0.25">
      <c r="A15" s="12">
        <v>12</v>
      </c>
      <c r="B15" s="44" t="s">
        <v>10</v>
      </c>
      <c r="C15" s="195">
        <v>4741.6026552868661</v>
      </c>
      <c r="D15" s="10">
        <v>4062.219808432902</v>
      </c>
      <c r="E15" s="10">
        <v>3200.6081081081084</v>
      </c>
      <c r="F15" s="10">
        <v>4131.01</v>
      </c>
      <c r="G15" s="10">
        <v>6587.1794871794873</v>
      </c>
      <c r="H15" s="10">
        <v>4111.2820512820508</v>
      </c>
      <c r="I15" s="10">
        <v>4345.0193050193047</v>
      </c>
      <c r="J15" s="10">
        <v>5365.9109311740885</v>
      </c>
      <c r="K15" s="32">
        <v>4413.3937566598852</v>
      </c>
      <c r="L15" s="32">
        <v>4262.2862903225796</v>
      </c>
      <c r="M15" s="32">
        <v>3494.375</v>
      </c>
      <c r="N15" s="31">
        <v>3544.69</v>
      </c>
      <c r="O15" s="209">
        <f>SUM(Tabla2[[#This Row],[Gener]:[Desembre]])</f>
        <v>52259.577393465268</v>
      </c>
    </row>
    <row r="16" spans="1:15" x14ac:dyDescent="0.25">
      <c r="A16" s="12">
        <v>13</v>
      </c>
      <c r="B16" s="44" t="s">
        <v>42</v>
      </c>
      <c r="C16" s="195">
        <v>22980</v>
      </c>
      <c r="D16" s="10">
        <v>18130</v>
      </c>
      <c r="E16" s="10">
        <v>18140</v>
      </c>
      <c r="F16" s="10">
        <v>18040</v>
      </c>
      <c r="G16" s="10">
        <v>22960</v>
      </c>
      <c r="H16" s="10">
        <v>21760</v>
      </c>
      <c r="I16" s="10">
        <v>22970</v>
      </c>
      <c r="J16" s="10">
        <v>20090</v>
      </c>
      <c r="K16" s="32">
        <v>24240</v>
      </c>
      <c r="L16" s="32">
        <v>21440</v>
      </c>
      <c r="M16" s="32">
        <v>22960</v>
      </c>
      <c r="N16" s="31">
        <v>24220</v>
      </c>
      <c r="O16" s="209">
        <f>SUM(Tabla2[[#This Row],[Gener]:[Desembre]])</f>
        <v>257930</v>
      </c>
    </row>
    <row r="17" spans="1:15" x14ac:dyDescent="0.25">
      <c r="A17" s="12">
        <v>14</v>
      </c>
      <c r="B17" s="44" t="s">
        <v>11</v>
      </c>
      <c r="C17" s="195"/>
      <c r="D17" s="10"/>
      <c r="E17" s="10"/>
      <c r="F17" s="10"/>
      <c r="G17" s="10"/>
      <c r="H17" s="10"/>
      <c r="I17" s="10"/>
      <c r="J17" s="10"/>
      <c r="K17" s="32"/>
      <c r="L17" s="32"/>
      <c r="M17" s="32"/>
      <c r="N17" s="31"/>
      <c r="O17" s="209">
        <f>SUM(Tabla2[[#This Row],[Gener]:[Desembre]])</f>
        <v>0</v>
      </c>
    </row>
    <row r="18" spans="1:15" x14ac:dyDescent="0.25">
      <c r="A18" s="12">
        <v>15</v>
      </c>
      <c r="B18" s="44" t="s">
        <v>12</v>
      </c>
      <c r="C18" s="195">
        <v>12980</v>
      </c>
      <c r="D18" s="10">
        <v>13470</v>
      </c>
      <c r="E18" s="10">
        <v>12190</v>
      </c>
      <c r="F18" s="10">
        <v>12500</v>
      </c>
      <c r="G18" s="10">
        <v>18280</v>
      </c>
      <c r="H18" s="10">
        <v>17040</v>
      </c>
      <c r="I18" s="10">
        <v>14310</v>
      </c>
      <c r="J18" s="10">
        <v>14740</v>
      </c>
      <c r="K18" s="32">
        <v>15880</v>
      </c>
      <c r="L18" s="32">
        <v>14660</v>
      </c>
      <c r="M18" s="32">
        <v>14500</v>
      </c>
      <c r="N18" s="31">
        <v>15360</v>
      </c>
      <c r="O18" s="209">
        <f>SUM(Tabla2[[#This Row],[Gener]:[Desembre]])</f>
        <v>175910</v>
      </c>
    </row>
    <row r="19" spans="1:15" x14ac:dyDescent="0.25">
      <c r="A19" s="12">
        <v>16</v>
      </c>
      <c r="B19" s="44" t="s">
        <v>13</v>
      </c>
      <c r="C19" s="195"/>
      <c r="D19" s="10"/>
      <c r="E19" s="10"/>
      <c r="F19" s="10"/>
      <c r="G19" s="10"/>
      <c r="H19" s="10"/>
      <c r="I19" s="10"/>
      <c r="J19" s="10"/>
      <c r="K19" s="32"/>
      <c r="L19" s="32"/>
      <c r="M19" s="32"/>
      <c r="N19" s="31"/>
      <c r="O19" s="209">
        <f>SUM(Tabla2[[#This Row],[Gener]:[Desembre]])</f>
        <v>0</v>
      </c>
    </row>
    <row r="20" spans="1:15" x14ac:dyDescent="0.25">
      <c r="A20" s="12">
        <v>17</v>
      </c>
      <c r="B20" s="44" t="s">
        <v>14</v>
      </c>
      <c r="C20" s="195">
        <v>21845.143666984193</v>
      </c>
      <c r="D20" s="10">
        <v>12615.698646545929</v>
      </c>
      <c r="E20" s="10">
        <v>11880.592726812769</v>
      </c>
      <c r="F20" s="10">
        <v>11249.09</v>
      </c>
      <c r="G20" s="10">
        <v>14739.401709438203</v>
      </c>
      <c r="H20" s="10">
        <v>15497.248536672125</v>
      </c>
      <c r="I20" s="10">
        <v>14402.091621867141</v>
      </c>
      <c r="J20" s="10">
        <v>9521.3733675732383</v>
      </c>
      <c r="K20" s="32">
        <v>11409.985780472076</v>
      </c>
      <c r="L20" s="32">
        <v>12577.842837788399</v>
      </c>
      <c r="M20" s="32">
        <v>11121.028549172401</v>
      </c>
      <c r="N20" s="31">
        <v>14323.31</v>
      </c>
      <c r="O20" s="209">
        <f>SUM(Tabla2[[#This Row],[Gener]:[Desembre]])</f>
        <v>161182.80744332648</v>
      </c>
    </row>
    <row r="21" spans="1:15" x14ac:dyDescent="0.25">
      <c r="A21" s="12">
        <v>18</v>
      </c>
      <c r="B21" s="44" t="s">
        <v>15</v>
      </c>
      <c r="C21" s="195">
        <v>92225.820361276812</v>
      </c>
      <c r="D21" s="10">
        <v>75393.192419501691</v>
      </c>
      <c r="E21" s="10">
        <v>78703.915959601421</v>
      </c>
      <c r="F21" s="10">
        <v>77347.59</v>
      </c>
      <c r="G21" s="10">
        <v>91505.116717063007</v>
      </c>
      <c r="H21" s="10">
        <v>91088.141649686993</v>
      </c>
      <c r="I21" s="10">
        <v>90726.945426356004</v>
      </c>
      <c r="J21" s="10">
        <v>76254.585584804503</v>
      </c>
      <c r="K21" s="32">
        <v>85949.351497766998</v>
      </c>
      <c r="L21" s="32">
        <v>77423.059709277004</v>
      </c>
      <c r="M21" s="32">
        <v>81805.193550122</v>
      </c>
      <c r="N21" s="31">
        <v>100976.86</v>
      </c>
      <c r="O21" s="209">
        <f>SUM(Tabla2[[#This Row],[Gener]:[Desembre]])</f>
        <v>1019399.7728754565</v>
      </c>
    </row>
    <row r="22" spans="1:15" x14ac:dyDescent="0.25">
      <c r="A22" s="12">
        <v>19</v>
      </c>
      <c r="B22" s="44" t="s">
        <v>16</v>
      </c>
      <c r="C22" s="195">
        <v>21810</v>
      </c>
      <c r="D22" s="10">
        <v>17560</v>
      </c>
      <c r="E22" s="10">
        <v>17670</v>
      </c>
      <c r="F22" s="10">
        <v>16650</v>
      </c>
      <c r="G22" s="10">
        <v>21910</v>
      </c>
      <c r="H22" s="10">
        <v>22780</v>
      </c>
      <c r="I22" s="10">
        <v>22420</v>
      </c>
      <c r="J22" s="10">
        <v>18285</v>
      </c>
      <c r="K22" s="32">
        <v>19870</v>
      </c>
      <c r="L22" s="32">
        <v>19050</v>
      </c>
      <c r="M22" s="32">
        <v>18040</v>
      </c>
      <c r="N22" s="31">
        <v>21740</v>
      </c>
      <c r="O22" s="209">
        <f>SUM(Tabla2[[#This Row],[Gener]:[Desembre]])</f>
        <v>237785</v>
      </c>
    </row>
    <row r="23" spans="1:15" x14ac:dyDescent="0.25">
      <c r="A23" s="12">
        <v>20</v>
      </c>
      <c r="B23" s="44" t="s">
        <v>17</v>
      </c>
      <c r="C23" s="195"/>
      <c r="D23" s="10"/>
      <c r="E23" s="10"/>
      <c r="F23" s="10"/>
      <c r="G23" s="10"/>
      <c r="H23" s="10"/>
      <c r="I23" s="10"/>
      <c r="J23" s="10"/>
      <c r="K23" s="32"/>
      <c r="L23" s="32"/>
      <c r="M23" s="32"/>
      <c r="N23" s="31"/>
      <c r="O23" s="209">
        <f>SUM(Tabla2[[#This Row],[Gener]:[Desembre]])</f>
        <v>0</v>
      </c>
    </row>
    <row r="24" spans="1:15" x14ac:dyDescent="0.25">
      <c r="A24" s="12">
        <v>21</v>
      </c>
      <c r="B24" s="44" t="s">
        <v>18</v>
      </c>
      <c r="C24" s="195">
        <v>966.55813953488371</v>
      </c>
      <c r="D24" s="10">
        <v>749.71929824561403</v>
      </c>
      <c r="E24" s="10">
        <v>1043.6699770817418</v>
      </c>
      <c r="F24" s="10">
        <v>812.36</v>
      </c>
      <c r="G24" s="10">
        <v>1218.0130718954249</v>
      </c>
      <c r="H24" s="10">
        <v>1186.3144603934079</v>
      </c>
      <c r="I24" s="10">
        <v>1121.6747516747516</v>
      </c>
      <c r="J24" s="10">
        <v>1268.0732892838155</v>
      </c>
      <c r="K24" s="32">
        <v>1180.9576495174872</v>
      </c>
      <c r="L24" s="32">
        <v>1111.7432203000999</v>
      </c>
      <c r="M24" s="32">
        <v>1174.5796899841</v>
      </c>
      <c r="N24" s="31">
        <v>1054.42</v>
      </c>
      <c r="O24" s="209">
        <f>SUM(Tabla2[[#This Row],[Gener]:[Desembre]])</f>
        <v>12888.083547911328</v>
      </c>
    </row>
    <row r="25" spans="1:15" x14ac:dyDescent="0.25">
      <c r="A25" s="12">
        <v>22</v>
      </c>
      <c r="B25" s="44" t="s">
        <v>19</v>
      </c>
      <c r="C25" s="195">
        <v>29002.782507736567</v>
      </c>
      <c r="D25" s="10">
        <v>22558.779290384213</v>
      </c>
      <c r="E25" s="10">
        <v>22645.167027417025</v>
      </c>
      <c r="F25" s="10">
        <v>21402.18</v>
      </c>
      <c r="G25" s="10">
        <v>26024.741792369099</v>
      </c>
      <c r="H25" s="10">
        <v>28970.458981388401</v>
      </c>
      <c r="I25" s="10">
        <v>34040.6362048804</v>
      </c>
      <c r="J25" s="10">
        <v>22884.234371271901</v>
      </c>
      <c r="K25" s="32">
        <v>28810.908594941196</v>
      </c>
      <c r="L25" s="32">
        <v>25428.241722438899</v>
      </c>
      <c r="M25" s="32">
        <v>23710.651758227199</v>
      </c>
      <c r="N25" s="31">
        <v>31952.73</v>
      </c>
      <c r="O25" s="209">
        <f>SUM(Tabla2[[#This Row],[Gener]:[Desembre]])</f>
        <v>317431.51225105487</v>
      </c>
    </row>
    <row r="26" spans="1:15" x14ac:dyDescent="0.25">
      <c r="A26" s="12">
        <v>23</v>
      </c>
      <c r="B26" s="44" t="s">
        <v>43</v>
      </c>
      <c r="C26" s="195">
        <v>19020</v>
      </c>
      <c r="D26" s="10">
        <v>13980</v>
      </c>
      <c r="E26" s="10">
        <v>15320</v>
      </c>
      <c r="F26" s="10">
        <v>13950</v>
      </c>
      <c r="G26" s="10">
        <v>18648.873798076922</v>
      </c>
      <c r="H26" s="10">
        <v>19193.846636567567</v>
      </c>
      <c r="I26" s="10">
        <v>17681.186568713834</v>
      </c>
      <c r="J26" s="10">
        <v>18019.124467326961</v>
      </c>
      <c r="K26" s="32">
        <v>19177.948430251374</v>
      </c>
      <c r="L26" s="32">
        <v>18882.440071556401</v>
      </c>
      <c r="M26" s="32">
        <v>14140.461538461501</v>
      </c>
      <c r="N26" s="31">
        <v>19667.66</v>
      </c>
      <c r="O26" s="209">
        <f>SUM(Tabla2[[#This Row],[Gener]:[Desembre]])</f>
        <v>207681.54151095456</v>
      </c>
    </row>
    <row r="27" spans="1:15" x14ac:dyDescent="0.25">
      <c r="A27" s="12">
        <v>24</v>
      </c>
      <c r="B27" s="44" t="s">
        <v>44</v>
      </c>
      <c r="C27" s="200">
        <v>13297.40637408568</v>
      </c>
      <c r="D27" s="156">
        <v>11019.46037507562</v>
      </c>
      <c r="E27" s="156">
        <v>12698.396313364055</v>
      </c>
      <c r="F27" s="156">
        <v>11485.070000000002</v>
      </c>
      <c r="G27" s="10">
        <v>11808.1271672772</v>
      </c>
      <c r="H27" s="10">
        <v>12971.781122900098</v>
      </c>
      <c r="I27" s="201">
        <v>13842.653345122299</v>
      </c>
      <c r="J27" s="10">
        <v>11957.1221119724</v>
      </c>
      <c r="K27" s="32">
        <v>15313.157728546001</v>
      </c>
      <c r="L27" s="32">
        <v>13387.315422517902</v>
      </c>
      <c r="M27" s="32">
        <v>11620.2097839338</v>
      </c>
      <c r="N27" s="31">
        <v>13630</v>
      </c>
      <c r="O27" s="209">
        <f>SUM(Tabla2[[#This Row],[Gener]:[Desembre]])</f>
        <v>153030.69974479507</v>
      </c>
    </row>
    <row r="28" spans="1:15" x14ac:dyDescent="0.25">
      <c r="A28" s="12">
        <v>25</v>
      </c>
      <c r="B28" s="44" t="s">
        <v>20</v>
      </c>
      <c r="C28" s="195">
        <v>39168.305909980387</v>
      </c>
      <c r="D28" s="254">
        <v>30798.425339210095</v>
      </c>
      <c r="E28" s="254">
        <v>32561.94777641779</v>
      </c>
      <c r="F28" s="254">
        <v>33047.726922349728</v>
      </c>
      <c r="G28" s="10">
        <v>42407.638888888891</v>
      </c>
      <c r="H28" s="10">
        <v>41026.328435572126</v>
      </c>
      <c r="I28" s="254">
        <v>41449.703065134097</v>
      </c>
      <c r="J28" s="10">
        <v>37547.478005865109</v>
      </c>
      <c r="K28" s="264">
        <v>42207.985392574563</v>
      </c>
      <c r="L28" s="264">
        <v>34424</v>
      </c>
      <c r="M28" s="32">
        <v>33044.444444444402</v>
      </c>
      <c r="N28" s="255">
        <v>41628.380000000005</v>
      </c>
      <c r="O28" s="209">
        <f>SUM(Tabla2[[#This Row],[Gener]:[Desembre]])</f>
        <v>449312.36418043717</v>
      </c>
    </row>
    <row r="29" spans="1:15" x14ac:dyDescent="0.25">
      <c r="A29" s="12">
        <v>26</v>
      </c>
      <c r="B29" s="44" t="s">
        <v>45</v>
      </c>
      <c r="C29" s="195">
        <v>4331</v>
      </c>
      <c r="D29" s="10">
        <v>3706.2</v>
      </c>
      <c r="E29" s="10">
        <v>4671.8</v>
      </c>
      <c r="F29" s="10">
        <v>4888</v>
      </c>
      <c r="G29" s="10">
        <v>5878.8</v>
      </c>
      <c r="H29" s="10">
        <v>4501.3999999999996</v>
      </c>
      <c r="I29" s="10">
        <v>4501.3999999999996</v>
      </c>
      <c r="J29" s="10">
        <v>4899</v>
      </c>
      <c r="K29" s="32">
        <v>4316.8</v>
      </c>
      <c r="L29" s="32">
        <v>4039.9</v>
      </c>
      <c r="M29" s="32">
        <v>4771.2</v>
      </c>
      <c r="N29" s="31">
        <v>4274</v>
      </c>
      <c r="O29" s="209">
        <f>SUM(Tabla2[[#This Row],[Gener]:[Desembre]])</f>
        <v>54779.5</v>
      </c>
    </row>
    <row r="30" spans="1:15" x14ac:dyDescent="0.25">
      <c r="A30" s="12">
        <v>27</v>
      </c>
      <c r="B30" s="44" t="s">
        <v>46</v>
      </c>
      <c r="C30" s="200"/>
      <c r="D30" s="156"/>
      <c r="E30" s="156"/>
      <c r="F30" s="156"/>
      <c r="G30" s="10"/>
      <c r="H30" s="10"/>
      <c r="I30" s="10"/>
      <c r="J30" s="10"/>
      <c r="K30" s="32"/>
      <c r="L30" s="32"/>
      <c r="M30" s="32"/>
      <c r="N30" s="31"/>
      <c r="O30" s="209">
        <f>SUM(Tabla2[[#This Row],[Gener]:[Desembre]])</f>
        <v>0</v>
      </c>
    </row>
    <row r="31" spans="1:15" x14ac:dyDescent="0.25">
      <c r="A31" s="12">
        <v>28</v>
      </c>
      <c r="B31" s="44" t="s">
        <v>47</v>
      </c>
      <c r="C31" s="195">
        <v>13577.218637462398</v>
      </c>
      <c r="D31" s="10">
        <v>10930.625850340135</v>
      </c>
      <c r="E31" s="10">
        <v>9945.4751952091265</v>
      </c>
      <c r="F31" s="10">
        <v>13823.73</v>
      </c>
      <c r="G31" s="10">
        <v>13805.672153468278</v>
      </c>
      <c r="H31" s="10">
        <v>13588.297041379503</v>
      </c>
      <c r="I31" s="10">
        <v>15755.259977702684</v>
      </c>
      <c r="J31" s="10">
        <v>12524.792538442241</v>
      </c>
      <c r="K31" s="32">
        <v>13877.922449869819</v>
      </c>
      <c r="L31" s="32">
        <v>12913.414875131901</v>
      </c>
      <c r="M31" s="32">
        <v>9257.5056689996509</v>
      </c>
      <c r="N31" s="31">
        <v>15626.83</v>
      </c>
      <c r="O31" s="209">
        <f>SUM(Tabla2[[#This Row],[Gener]:[Desembre]])</f>
        <v>155626.74438800573</v>
      </c>
    </row>
    <row r="32" spans="1:15" x14ac:dyDescent="0.25">
      <c r="A32" s="12">
        <v>29</v>
      </c>
      <c r="B32" s="44" t="s">
        <v>48</v>
      </c>
      <c r="C32" s="195">
        <v>258.18111346018321</v>
      </c>
      <c r="D32" s="10">
        <v>173.40601503759399</v>
      </c>
      <c r="E32" s="10">
        <v>277.68220015278843</v>
      </c>
      <c r="F32" s="10">
        <v>174.74</v>
      </c>
      <c r="G32" s="10">
        <v>304.50326797385623</v>
      </c>
      <c r="H32" s="10">
        <v>277.11589580010633</v>
      </c>
      <c r="I32" s="10">
        <v>263.26172326172326</v>
      </c>
      <c r="J32" s="10">
        <v>242.25085440874915</v>
      </c>
      <c r="K32" s="32">
        <v>287.59235355584241</v>
      </c>
      <c r="L32" s="32">
        <v>252.01688615610499</v>
      </c>
      <c r="M32" s="32">
        <v>296.613672496025</v>
      </c>
      <c r="N32" s="31">
        <v>270.42</v>
      </c>
      <c r="O32" s="209">
        <f>SUM(Tabla2[[#This Row],[Gener]:[Desembre]])</f>
        <v>3077.7839823029731</v>
      </c>
    </row>
    <row r="33" spans="1:20" x14ac:dyDescent="0.25">
      <c r="A33" s="12">
        <v>30</v>
      </c>
      <c r="B33" s="44" t="s">
        <v>50</v>
      </c>
      <c r="C33" s="195">
        <v>13630</v>
      </c>
      <c r="D33" s="10">
        <v>12500</v>
      </c>
      <c r="E33" s="10">
        <v>14090</v>
      </c>
      <c r="F33" s="10">
        <v>12430</v>
      </c>
      <c r="G33" s="10">
        <v>16290</v>
      </c>
      <c r="H33" s="10">
        <v>13890</v>
      </c>
      <c r="I33" s="10">
        <v>14970</v>
      </c>
      <c r="J33" s="10">
        <v>15182</v>
      </c>
      <c r="K33" s="32">
        <v>12900</v>
      </c>
      <c r="L33" s="32">
        <v>11870</v>
      </c>
      <c r="M33" s="32">
        <v>13910</v>
      </c>
      <c r="N33" s="31">
        <v>13160</v>
      </c>
      <c r="O33" s="209">
        <f>SUM(Tabla2[[#This Row],[Gener]:[Desembre]])</f>
        <v>164822</v>
      </c>
    </row>
    <row r="34" spans="1:20" x14ac:dyDescent="0.25">
      <c r="A34" s="12">
        <v>31</v>
      </c>
      <c r="B34" s="44" t="s">
        <v>51</v>
      </c>
      <c r="C34" s="195">
        <v>1996.7723117100616</v>
      </c>
      <c r="D34" s="10">
        <v>1589.8472659416057</v>
      </c>
      <c r="E34" s="10">
        <v>1931.4196502227355</v>
      </c>
      <c r="F34" s="10">
        <v>1244.04</v>
      </c>
      <c r="G34" s="10">
        <v>3120.4450894655511</v>
      </c>
      <c r="H34" s="10">
        <v>1821.3123869420131</v>
      </c>
      <c r="I34" s="10">
        <v>3805.2645258730454</v>
      </c>
      <c r="J34" s="10">
        <v>1898.2048623498067</v>
      </c>
      <c r="K34" s="32">
        <v>2049.6385393673172</v>
      </c>
      <c r="L34" s="32">
        <v>2976.2624042624002</v>
      </c>
      <c r="M34" s="32">
        <v>3067.7347365278401</v>
      </c>
      <c r="N34" s="31">
        <v>1883.89</v>
      </c>
      <c r="O34" s="209">
        <f>SUM(Tabla2[[#This Row],[Gener]:[Desembre]])</f>
        <v>27384.831772662379</v>
      </c>
    </row>
    <row r="35" spans="1:20" x14ac:dyDescent="0.25">
      <c r="A35" s="12">
        <v>32</v>
      </c>
      <c r="B35" s="44" t="s">
        <v>52</v>
      </c>
      <c r="C35" s="195">
        <v>23357.366159982426</v>
      </c>
      <c r="D35" s="10">
        <v>16621.249606737478</v>
      </c>
      <c r="E35" s="10">
        <v>18990.162101574082</v>
      </c>
      <c r="F35" s="10">
        <v>19032.27</v>
      </c>
      <c r="G35" s="10">
        <v>21678.12825271134</v>
      </c>
      <c r="H35" s="10">
        <v>25082.110757046346</v>
      </c>
      <c r="I35" s="10">
        <v>21601.423584670469</v>
      </c>
      <c r="J35" s="10">
        <v>21467.509133665219</v>
      </c>
      <c r="K35" s="32">
        <v>27225.328350234584</v>
      </c>
      <c r="L35" s="32">
        <v>22346.607014461999</v>
      </c>
      <c r="M35" s="32">
        <v>17989.453806374499</v>
      </c>
      <c r="N35" s="31">
        <v>22310.52</v>
      </c>
      <c r="O35" s="209">
        <f>SUM(Tabla2[[#This Row],[Gener]:[Desembre]])</f>
        <v>257702.1287674584</v>
      </c>
    </row>
    <row r="36" spans="1:20" x14ac:dyDescent="0.25">
      <c r="A36" s="12">
        <v>33</v>
      </c>
      <c r="B36" s="44" t="s">
        <v>21</v>
      </c>
      <c r="C36" s="195"/>
      <c r="D36" s="10"/>
      <c r="E36" s="10"/>
      <c r="F36" s="10"/>
      <c r="G36" s="10"/>
      <c r="H36" s="10"/>
      <c r="I36" s="10"/>
      <c r="J36" s="10"/>
      <c r="K36" s="32"/>
      <c r="L36" s="32"/>
      <c r="M36" s="32"/>
      <c r="N36" s="31"/>
      <c r="O36" s="209">
        <f>SUM(Tabla2[[#This Row],[Gener]:[Desembre]])</f>
        <v>0</v>
      </c>
    </row>
    <row r="37" spans="1:20" x14ac:dyDescent="0.25">
      <c r="A37" s="12">
        <v>34</v>
      </c>
      <c r="B37" s="44" t="s">
        <v>22</v>
      </c>
      <c r="C37" s="195">
        <v>4608.1932492852611</v>
      </c>
      <c r="D37" s="10">
        <v>3620.8016753138045</v>
      </c>
      <c r="E37" s="10">
        <v>4094.3636825832837</v>
      </c>
      <c r="F37" s="10">
        <v>4924.41</v>
      </c>
      <c r="G37" s="10">
        <v>3980.8661567190979</v>
      </c>
      <c r="H37" s="10">
        <v>4173.4992608427419</v>
      </c>
      <c r="I37" s="10">
        <v>4811.52513327825</v>
      </c>
      <c r="J37" s="10">
        <v>5049.5074926113721</v>
      </c>
      <c r="K37" s="32">
        <v>4680.1453370104682</v>
      </c>
      <c r="L37" s="32">
        <v>4970.9204580654496</v>
      </c>
      <c r="M37" s="32">
        <v>3654.7189710541302</v>
      </c>
      <c r="N37" s="31">
        <v>5307.44</v>
      </c>
      <c r="O37" s="209">
        <f>SUM(Tabla2[[#This Row],[Gener]:[Desembre]])</f>
        <v>53876.391416763858</v>
      </c>
    </row>
    <row r="38" spans="1:20" x14ac:dyDescent="0.25">
      <c r="A38" s="12">
        <v>35</v>
      </c>
      <c r="B38" s="44" t="s">
        <v>23</v>
      </c>
      <c r="C38" s="195">
        <v>8484.7264314632739</v>
      </c>
      <c r="D38" s="10">
        <v>5497.7460591133004</v>
      </c>
      <c r="E38" s="10">
        <v>4859.6845384461094</v>
      </c>
      <c r="F38" s="10">
        <v>5592</v>
      </c>
      <c r="G38" s="10">
        <v>12427.180245705382</v>
      </c>
      <c r="H38" s="10">
        <v>8689.4945573518489</v>
      </c>
      <c r="I38" s="10">
        <v>11060.120519587934</v>
      </c>
      <c r="J38" s="10">
        <v>9440.6612161507001</v>
      </c>
      <c r="K38" s="32">
        <v>7711.2010569981558</v>
      </c>
      <c r="L38" s="32">
        <v>6725.1757061134504</v>
      </c>
      <c r="M38" s="32">
        <v>6059.7114703494499</v>
      </c>
      <c r="N38" s="31">
        <v>7279.42</v>
      </c>
      <c r="O38" s="209">
        <f>SUM(Tabla2[[#This Row],[Gener]:[Desembre]])</f>
        <v>93827.121801279587</v>
      </c>
    </row>
    <row r="39" spans="1:20" x14ac:dyDescent="0.25">
      <c r="A39" s="12">
        <v>36</v>
      </c>
      <c r="B39" s="44" t="s">
        <v>24</v>
      </c>
      <c r="C39" s="195">
        <v>1818.3973447131343</v>
      </c>
      <c r="D39" s="10">
        <v>1417.7801915670977</v>
      </c>
      <c r="E39" s="10">
        <v>1149.3918918918919</v>
      </c>
      <c r="F39" s="10">
        <v>1128.99</v>
      </c>
      <c r="G39" s="10">
        <v>1429.4871794871797</v>
      </c>
      <c r="H39" s="10">
        <v>1612.0512820512822</v>
      </c>
      <c r="I39" s="10">
        <v>1941.6473616473615</v>
      </c>
      <c r="J39" s="10">
        <v>1994.089068825911</v>
      </c>
      <c r="K39" s="32">
        <v>1746.6062433401144</v>
      </c>
      <c r="L39" s="32">
        <v>1807.71370967742</v>
      </c>
      <c r="M39" s="32">
        <v>1515.625</v>
      </c>
      <c r="N39" s="31">
        <v>1395.31</v>
      </c>
      <c r="O39" s="209">
        <f>SUM(Tabla2[[#This Row],[Gener]:[Desembre]])</f>
        <v>18957.089273201393</v>
      </c>
    </row>
    <row r="40" spans="1:20" x14ac:dyDescent="0.25">
      <c r="A40" s="12">
        <v>37</v>
      </c>
      <c r="B40" s="44" t="s">
        <v>25</v>
      </c>
      <c r="C40" s="195">
        <v>11022.960747444406</v>
      </c>
      <c r="D40" s="10">
        <v>11667.893173116239</v>
      </c>
      <c r="E40" s="10">
        <v>10341.367477608057</v>
      </c>
      <c r="F40" s="10">
        <v>13992.18</v>
      </c>
      <c r="G40" s="10">
        <v>14332.066808021073</v>
      </c>
      <c r="H40" s="10">
        <v>12901.035908341562</v>
      </c>
      <c r="I40" s="10">
        <v>16268.423049595825</v>
      </c>
      <c r="J40" s="10">
        <v>13242.055911138845</v>
      </c>
      <c r="K40" s="32">
        <v>13180.84636652834</v>
      </c>
      <c r="L40" s="32">
        <v>12107.5216151599</v>
      </c>
      <c r="M40" s="32">
        <v>11072.827414136</v>
      </c>
      <c r="N40" s="31">
        <v>11019.76</v>
      </c>
      <c r="O40" s="209">
        <f>SUM(Tabla2[[#This Row],[Gener]:[Desembre]])</f>
        <v>151148.93847109025</v>
      </c>
    </row>
    <row r="41" spans="1:20" x14ac:dyDescent="0.25">
      <c r="A41" s="12">
        <v>38</v>
      </c>
      <c r="B41" s="44" t="s">
        <v>5</v>
      </c>
      <c r="C41" s="195">
        <v>1675.6163682864451</v>
      </c>
      <c r="D41" s="10">
        <v>1572.2468554220109</v>
      </c>
      <c r="E41" s="10">
        <v>1829.7449727691665</v>
      </c>
      <c r="F41" s="10">
        <v>1699.34</v>
      </c>
      <c r="G41" s="10">
        <v>1435.8402380306961</v>
      </c>
      <c r="H41" s="10">
        <v>1808.8943431510052</v>
      </c>
      <c r="I41" s="10">
        <v>2072.6774067230385</v>
      </c>
      <c r="J41" s="10">
        <v>2559.9456159299225</v>
      </c>
      <c r="K41" s="32">
        <v>2572.6918158567773</v>
      </c>
      <c r="L41" s="32">
        <v>1804.49011857708</v>
      </c>
      <c r="M41" s="32">
        <v>1294.32773109244</v>
      </c>
      <c r="N41" s="31">
        <v>1732.5</v>
      </c>
      <c r="O41" s="209">
        <f>SUM(Tabla2[[#This Row],[Gener]:[Desembre]])</f>
        <v>22058.315465838579</v>
      </c>
    </row>
    <row r="42" spans="1:20" x14ac:dyDescent="0.25">
      <c r="A42" s="12">
        <v>39</v>
      </c>
      <c r="B42" s="44" t="s">
        <v>6</v>
      </c>
      <c r="C42" s="200">
        <v>5206.9217699848004</v>
      </c>
      <c r="D42" s="156">
        <v>4251.5303054433489</v>
      </c>
      <c r="E42" s="156">
        <v>5228.7326322510398</v>
      </c>
      <c r="F42" s="156">
        <v>4647.7000000000007</v>
      </c>
      <c r="G42" s="10">
        <v>5895.9046224057201</v>
      </c>
      <c r="H42" s="10">
        <v>6268.2732282814886</v>
      </c>
      <c r="I42" s="201">
        <v>6574.7341199232496</v>
      </c>
      <c r="J42" s="10">
        <v>6699.2722863321105</v>
      </c>
      <c r="K42" s="32">
        <v>6215.4051136942289</v>
      </c>
      <c r="L42" s="32">
        <v>4964.6418618040097</v>
      </c>
      <c r="M42" s="32">
        <v>5575.3714781639201</v>
      </c>
      <c r="N42" s="31">
        <v>5160</v>
      </c>
      <c r="O42" s="209">
        <f>SUM(Tabla2[[#This Row],[Gener]:[Desembre]])</f>
        <v>66688.487418283912</v>
      </c>
    </row>
    <row r="43" spans="1:20" x14ac:dyDescent="0.25">
      <c r="A43" s="12">
        <v>40</v>
      </c>
      <c r="B43" s="44" t="s">
        <v>8</v>
      </c>
      <c r="C43" s="195">
        <v>268.84057971014494</v>
      </c>
      <c r="D43" s="10">
        <v>249.04347826086956</v>
      </c>
      <c r="E43" s="10">
        <v>244.08602150537632</v>
      </c>
      <c r="F43" s="10">
        <v>262.95999999999998</v>
      </c>
      <c r="G43" s="10">
        <v>244.30967741935484</v>
      </c>
      <c r="H43" s="10">
        <v>382.5</v>
      </c>
      <c r="I43" s="10">
        <v>324.604743083004</v>
      </c>
      <c r="J43" s="10">
        <v>352.9220779220779</v>
      </c>
      <c r="K43" s="32">
        <v>525.24509803921569</v>
      </c>
      <c r="L43" s="32">
        <v>295.12252964426898</v>
      </c>
      <c r="M43" s="32">
        <v>87.619047619047606</v>
      </c>
      <c r="N43" s="31">
        <v>685.94</v>
      </c>
      <c r="O43" s="209">
        <f>SUM(Tabla2[[#This Row],[Gener]:[Desembre]])</f>
        <v>3923.1932532033602</v>
      </c>
      <c r="Q43" s="18"/>
    </row>
    <row r="44" spans="1:20" ht="15.75" thickBot="1" x14ac:dyDescent="0.3">
      <c r="A44" s="85">
        <v>41</v>
      </c>
      <c r="B44" s="45" t="s">
        <v>49</v>
      </c>
      <c r="C44" s="41"/>
      <c r="D44" s="32"/>
      <c r="E44" s="32"/>
      <c r="F44" s="19"/>
      <c r="G44" s="19"/>
      <c r="H44" s="19"/>
      <c r="I44" s="19"/>
      <c r="J44" s="32"/>
      <c r="K44" s="32"/>
      <c r="L44" s="32"/>
      <c r="M44" s="32"/>
      <c r="N44" s="34"/>
      <c r="O44" s="209">
        <f>SUM(Tabla2[[#This Row],[Gener]:[Desembre]])</f>
        <v>0</v>
      </c>
      <c r="Q44" s="18"/>
    </row>
    <row r="45" spans="1:20" s="4" customFormat="1" ht="15.75" thickBot="1" x14ac:dyDescent="0.3">
      <c r="A45" s="86"/>
      <c r="B45" s="20" t="s">
        <v>70</v>
      </c>
      <c r="C45" s="40">
        <f>SUBTOTAL(109,C5:C44)</f>
        <v>625276.69999999984</v>
      </c>
      <c r="D45" s="40">
        <f t="shared" ref="D45:N45" si="0">SUBTOTAL(109,D5:D44)</f>
        <v>510618.6</v>
      </c>
      <c r="E45" s="40">
        <f t="shared" si="0"/>
        <v>535114.79999999993</v>
      </c>
      <c r="F45" s="40">
        <f t="shared" si="0"/>
        <v>520198.17692234967</v>
      </c>
      <c r="G45" s="40">
        <f t="shared" si="0"/>
        <v>633049.59999999986</v>
      </c>
      <c r="H45" s="40">
        <f t="shared" si="0"/>
        <v>630606.50000000047</v>
      </c>
      <c r="I45" s="40">
        <f t="shared" si="0"/>
        <v>637260.29999999981</v>
      </c>
      <c r="J45" s="40">
        <f t="shared" si="0"/>
        <v>565122.90000000026</v>
      </c>
      <c r="K45" s="40">
        <f t="shared" si="0"/>
        <v>615964.40000000037</v>
      </c>
      <c r="L45" s="40">
        <f t="shared" si="0"/>
        <v>575183.80000000075</v>
      </c>
      <c r="M45" s="40">
        <f t="shared" si="0"/>
        <v>546391.00000000023</v>
      </c>
      <c r="N45" s="40">
        <f t="shared" si="0"/>
        <v>635211.54999999993</v>
      </c>
      <c r="O45" s="8">
        <f>SUBTOTAL(109,O5:O44)</f>
        <v>7029998.3269223515</v>
      </c>
      <c r="Q45" s="213"/>
      <c r="R45" s="213"/>
      <c r="S45" s="213"/>
      <c r="T45" s="213"/>
    </row>
    <row r="46" spans="1:20" ht="15.75" thickBot="1" x14ac:dyDescent="0.3">
      <c r="A46" s="10"/>
      <c r="B46" s="46" t="s">
        <v>67</v>
      </c>
      <c r="C46" s="42">
        <v>606094.19999999995</v>
      </c>
      <c r="D46" s="35">
        <v>499302.40000000002</v>
      </c>
      <c r="E46" s="35">
        <v>577027.80000000005</v>
      </c>
      <c r="F46" s="35">
        <v>544231.40756463679</v>
      </c>
      <c r="G46" s="35">
        <v>542247.22235711408</v>
      </c>
      <c r="H46" s="35">
        <v>538066.79999999993</v>
      </c>
      <c r="I46" s="35">
        <v>561457.20000000019</v>
      </c>
      <c r="J46" s="35">
        <v>541601.06333333335</v>
      </c>
      <c r="K46" s="35">
        <v>553007.05072020006</v>
      </c>
      <c r="L46" s="35">
        <v>540016.9853358221</v>
      </c>
      <c r="M46" s="35">
        <v>553328.50835531007</v>
      </c>
      <c r="N46" s="37">
        <v>659641.97098829399</v>
      </c>
      <c r="O46" s="39">
        <f>SUM(Tabla2[[#This Row],[Gener]:[Desembre]])</f>
        <v>6716022.6086547105</v>
      </c>
    </row>
    <row r="47" spans="1:20" x14ac:dyDescent="0.25">
      <c r="A47" s="19"/>
      <c r="B47" s="76" t="s">
        <v>58</v>
      </c>
      <c r="C47" s="78">
        <f>(C45/C46)-1</f>
        <v>3.1649370675383315E-2</v>
      </c>
      <c r="D47" s="78">
        <f>(D45/D46)-1</f>
        <v>2.2664020841878463E-2</v>
      </c>
      <c r="E47" s="78">
        <f t="shared" ref="E47:O47" si="1">(E45/E46)-1</f>
        <v>-7.26360151105373E-2</v>
      </c>
      <c r="F47" s="78">
        <f t="shared" si="1"/>
        <v>-4.4159947971089464E-2</v>
      </c>
      <c r="G47" s="78">
        <f t="shared" si="1"/>
        <v>0.16745568054396598</v>
      </c>
      <c r="H47" s="78">
        <f t="shared" si="1"/>
        <v>0.17198552298710967</v>
      </c>
      <c r="I47" s="78">
        <f t="shared" si="1"/>
        <v>0.13501135972608358</v>
      </c>
      <c r="J47" s="78">
        <f t="shared" si="1"/>
        <v>4.3430189228026217E-2</v>
      </c>
      <c r="K47" s="78">
        <f t="shared" si="1"/>
        <v>0.11384547303295456</v>
      </c>
      <c r="L47" s="78">
        <f t="shared" si="1"/>
        <v>6.5121682500985267E-2</v>
      </c>
      <c r="M47" s="78">
        <f t="shared" si="1"/>
        <v>-1.2537775029756948E-2</v>
      </c>
      <c r="N47" s="78">
        <f t="shared" si="1"/>
        <v>-3.7035880163434287E-2</v>
      </c>
      <c r="O47" s="78">
        <f t="shared" si="1"/>
        <v>4.6750247365610509E-2</v>
      </c>
    </row>
    <row r="48" spans="1:20" x14ac:dyDescent="0.25">
      <c r="B48" s="16" t="s">
        <v>79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50" spans="5:8" x14ac:dyDescent="0.25">
      <c r="E50" s="77"/>
      <c r="H50" s="79"/>
    </row>
  </sheetData>
  <pageMargins left="0.19685039370078741" right="0.23622047244094491" top="0.39370078740157483" bottom="0.45" header="0.19685039370078741" footer="0.31496062992125984"/>
  <pageSetup paperSize="9" scale="75" orientation="landscape" r:id="rId1"/>
  <headerFooter>
    <oddHeader>&amp;L&amp;"Calibri,Normal"&amp;G&amp;C&amp;"Calibri,Normal"&amp;F&amp;R&amp;"Calibri,Normal"&amp;G</oddHeader>
    <oddFooter>&amp;L&amp;"Calibri,Normal"&amp;D&amp;C&amp;"Calibri,Normal"&amp;A&amp;R&amp;"Calibri,Normal"&amp;P de &amp;N</oddFooter>
  </headerFooter>
  <drawing r:id="rId2"/>
  <legacyDrawingHF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50"/>
  <sheetViews>
    <sheetView showZeros="0" zoomScale="90" zoomScaleNormal="90" workbookViewId="0">
      <selection activeCell="P74" sqref="P74"/>
    </sheetView>
  </sheetViews>
  <sheetFormatPr baseColWidth="10" defaultColWidth="11.42578125" defaultRowHeight="15" x14ac:dyDescent="0.25"/>
  <cols>
    <col min="1" max="1" width="5.7109375" style="3" customWidth="1"/>
    <col min="2" max="2" width="26.140625" style="3" bestFit="1" customWidth="1"/>
    <col min="3" max="6" width="11.42578125" style="2"/>
    <col min="7" max="10" width="11.42578125" style="2" customWidth="1"/>
    <col min="11" max="11" width="11.85546875" style="2" customWidth="1"/>
    <col min="12" max="12" width="11.42578125" style="2" customWidth="1"/>
    <col min="13" max="13" width="12.5703125" style="2" customWidth="1"/>
    <col min="14" max="14" width="12.28515625" style="2" customWidth="1"/>
    <col min="15" max="15" width="11.42578125" style="2"/>
    <col min="16" max="16384" width="11.42578125" style="3"/>
  </cols>
  <sheetData>
    <row r="2" spans="1:17" ht="15.75" x14ac:dyDescent="0.25">
      <c r="B2" s="1" t="s">
        <v>68</v>
      </c>
    </row>
    <row r="3" spans="1:17" ht="15.75" thickBot="1" x14ac:dyDescent="0.3">
      <c r="C3" s="4" t="s">
        <v>78</v>
      </c>
    </row>
    <row r="4" spans="1:17" ht="15.75" thickBot="1" x14ac:dyDescent="0.3">
      <c r="A4" s="8" t="s">
        <v>59</v>
      </c>
      <c r="B4" s="20" t="s">
        <v>57</v>
      </c>
      <c r="C4" s="40" t="s">
        <v>26</v>
      </c>
      <c r="D4" s="6" t="s">
        <v>27</v>
      </c>
      <c r="E4" s="6" t="s">
        <v>28</v>
      </c>
      <c r="F4" s="6" t="s">
        <v>29</v>
      </c>
      <c r="G4" s="6" t="s">
        <v>30</v>
      </c>
      <c r="H4" s="6" t="s">
        <v>31</v>
      </c>
      <c r="I4" s="6" t="s">
        <v>32</v>
      </c>
      <c r="J4" s="6" t="s">
        <v>33</v>
      </c>
      <c r="K4" s="6" t="s">
        <v>34</v>
      </c>
      <c r="L4" s="6" t="s">
        <v>35</v>
      </c>
      <c r="M4" s="6" t="s">
        <v>36</v>
      </c>
      <c r="N4" s="36" t="s">
        <v>37</v>
      </c>
      <c r="O4" s="8" t="s">
        <v>38</v>
      </c>
    </row>
    <row r="5" spans="1:17" x14ac:dyDescent="0.25">
      <c r="A5" s="38">
        <v>1</v>
      </c>
      <c r="B5" s="43" t="s">
        <v>39</v>
      </c>
      <c r="C5" s="41">
        <v>100</v>
      </c>
      <c r="D5" s="32">
        <v>60</v>
      </c>
      <c r="E5" s="32">
        <v>80</v>
      </c>
      <c r="F5" s="32">
        <v>70</v>
      </c>
      <c r="G5" s="32">
        <v>90</v>
      </c>
      <c r="H5" s="32">
        <v>250</v>
      </c>
      <c r="I5" s="32">
        <v>70</v>
      </c>
      <c r="J5" s="32">
        <v>60</v>
      </c>
      <c r="K5" s="32">
        <v>80</v>
      </c>
      <c r="L5" s="32">
        <v>40</v>
      </c>
      <c r="M5" s="32">
        <v>140</v>
      </c>
      <c r="N5" s="33">
        <v>460</v>
      </c>
      <c r="O5" s="210">
        <f>SUM(Tabla25[[#This Row],[Gener]:[Desembre]])</f>
        <v>1500</v>
      </c>
    </row>
    <row r="6" spans="1:17" x14ac:dyDescent="0.25">
      <c r="A6" s="12">
        <v>2</v>
      </c>
      <c r="B6" s="44" t="s">
        <v>0</v>
      </c>
      <c r="C6" s="195">
        <v>1430</v>
      </c>
      <c r="D6" s="10">
        <v>1250</v>
      </c>
      <c r="E6" s="10">
        <v>1420</v>
      </c>
      <c r="F6" s="10">
        <v>2080</v>
      </c>
      <c r="G6" s="10">
        <v>1450</v>
      </c>
      <c r="H6" s="10">
        <v>2030</v>
      </c>
      <c r="I6" s="10">
        <v>2000</v>
      </c>
      <c r="J6" s="10">
        <v>1000</v>
      </c>
      <c r="K6" s="10">
        <v>2020</v>
      </c>
      <c r="L6" s="10">
        <v>1380</v>
      </c>
      <c r="M6" s="10">
        <v>1480</v>
      </c>
      <c r="N6" s="11">
        <v>1360</v>
      </c>
      <c r="O6" s="211">
        <f>SUM(Tabla25[[#This Row],[Gener]:[Desembre]])</f>
        <v>18900</v>
      </c>
    </row>
    <row r="7" spans="1:17" x14ac:dyDescent="0.25">
      <c r="A7" s="12">
        <v>3</v>
      </c>
      <c r="B7" s="44" t="s">
        <v>1</v>
      </c>
      <c r="C7" s="195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  <c r="O7" s="211">
        <f>SUM(Tabla25[[#This Row],[Gener]:[Desembre]])</f>
        <v>0</v>
      </c>
    </row>
    <row r="8" spans="1:17" x14ac:dyDescent="0.25">
      <c r="A8" s="12">
        <v>4</v>
      </c>
      <c r="B8" s="44" t="s">
        <v>2</v>
      </c>
      <c r="C8" s="195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211">
        <f>SUM(Tabla25[[#This Row],[Gener]:[Desembre]])</f>
        <v>0</v>
      </c>
      <c r="Q8"/>
    </row>
    <row r="9" spans="1:17" x14ac:dyDescent="0.25">
      <c r="A9" s="12">
        <v>5</v>
      </c>
      <c r="B9" s="44" t="s">
        <v>3</v>
      </c>
      <c r="C9" s="195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  <c r="O9" s="211">
        <f>SUM(Tabla25[[#This Row],[Gener]:[Desembre]])</f>
        <v>0</v>
      </c>
      <c r="Q9"/>
    </row>
    <row r="10" spans="1:17" x14ac:dyDescent="0.25">
      <c r="A10" s="12">
        <v>6</v>
      </c>
      <c r="B10" s="44" t="s">
        <v>4</v>
      </c>
      <c r="C10" s="195">
        <v>7990</v>
      </c>
      <c r="D10" s="10">
        <v>5100</v>
      </c>
      <c r="E10" s="10">
        <v>5840</v>
      </c>
      <c r="F10" s="10">
        <v>7420</v>
      </c>
      <c r="G10" s="10">
        <v>6800</v>
      </c>
      <c r="H10" s="10">
        <v>5900</v>
      </c>
      <c r="I10" s="10">
        <v>8500</v>
      </c>
      <c r="J10" s="10">
        <v>4700</v>
      </c>
      <c r="K10" s="10">
        <v>8240</v>
      </c>
      <c r="L10" s="10">
        <v>7530</v>
      </c>
      <c r="M10" s="10">
        <v>6410</v>
      </c>
      <c r="N10" s="11">
        <v>8300</v>
      </c>
      <c r="O10" s="211">
        <f>SUM(Tabla25[[#This Row],[Gener]:[Desembre]])</f>
        <v>82730</v>
      </c>
      <c r="Q10"/>
    </row>
    <row r="11" spans="1:17" x14ac:dyDescent="0.25">
      <c r="A11" s="12">
        <v>8</v>
      </c>
      <c r="B11" s="45" t="s">
        <v>7</v>
      </c>
      <c r="C11" s="195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212">
        <f>SUM(Tabla25[[#This Row],[Gener]:[Desembre]])</f>
        <v>0</v>
      </c>
      <c r="Q11"/>
    </row>
    <row r="12" spans="1:17" x14ac:dyDescent="0.25">
      <c r="A12" s="12">
        <v>9</v>
      </c>
      <c r="B12" s="44" t="s">
        <v>40</v>
      </c>
      <c r="C12" s="195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211">
        <f>SUM(Tabla25[[#This Row],[Gener]:[Desembre]])</f>
        <v>0</v>
      </c>
      <c r="Q12"/>
    </row>
    <row r="13" spans="1:17" x14ac:dyDescent="0.25">
      <c r="A13" s="12">
        <v>10</v>
      </c>
      <c r="B13" s="43" t="s">
        <v>41</v>
      </c>
      <c r="C13" s="195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  <c r="O13" s="210">
        <f>SUM(Tabla25[[#This Row],[Gener]:[Desembre]])</f>
        <v>0</v>
      </c>
      <c r="Q13"/>
    </row>
    <row r="14" spans="1:17" x14ac:dyDescent="0.25">
      <c r="A14" s="12">
        <v>11</v>
      </c>
      <c r="B14" s="44" t="s">
        <v>9</v>
      </c>
      <c r="C14" s="195">
        <v>37940</v>
      </c>
      <c r="D14" s="10">
        <v>35740</v>
      </c>
      <c r="E14" s="10">
        <v>40560</v>
      </c>
      <c r="F14" s="10">
        <v>33590</v>
      </c>
      <c r="G14" s="10">
        <v>37190</v>
      </c>
      <c r="H14" s="10">
        <v>42070</v>
      </c>
      <c r="I14" s="10">
        <v>38830</v>
      </c>
      <c r="J14" s="10">
        <v>31160</v>
      </c>
      <c r="K14" s="10">
        <v>37350</v>
      </c>
      <c r="L14" s="10">
        <v>39430</v>
      </c>
      <c r="M14" s="10">
        <v>41500</v>
      </c>
      <c r="N14" s="11">
        <v>48020</v>
      </c>
      <c r="O14" s="211">
        <f>SUM(Tabla25[[#This Row],[Gener]:[Desembre]])</f>
        <v>463380</v>
      </c>
      <c r="Q14"/>
    </row>
    <row r="15" spans="1:17" x14ac:dyDescent="0.25">
      <c r="A15" s="12">
        <v>12</v>
      </c>
      <c r="B15" s="44" t="s">
        <v>10</v>
      </c>
      <c r="C15" s="195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211">
        <f>SUM(Tabla25[[#This Row],[Gener]:[Desembre]])</f>
        <v>0</v>
      </c>
      <c r="Q15"/>
    </row>
    <row r="16" spans="1:17" x14ac:dyDescent="0.25">
      <c r="A16" s="12">
        <v>13</v>
      </c>
      <c r="B16" s="44" t="s">
        <v>42</v>
      </c>
      <c r="C16" s="195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/>
      <c r="O16" s="211">
        <f>SUM(Tabla25[[#This Row],[Gener]:[Desembre]])</f>
        <v>0</v>
      </c>
      <c r="Q16"/>
    </row>
    <row r="17" spans="1:17" x14ac:dyDescent="0.25">
      <c r="A17" s="12">
        <v>14</v>
      </c>
      <c r="B17" s="44" t="s">
        <v>11</v>
      </c>
      <c r="C17" s="195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211">
        <f>SUM(Tabla25[[#This Row],[Gener]:[Desembre]])</f>
        <v>0</v>
      </c>
      <c r="Q17"/>
    </row>
    <row r="18" spans="1:17" x14ac:dyDescent="0.25">
      <c r="A18" s="12">
        <v>15</v>
      </c>
      <c r="B18" s="44" t="s">
        <v>12</v>
      </c>
      <c r="C18" s="195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211">
        <f>SUM(Tabla25[[#This Row],[Gener]:[Desembre]])</f>
        <v>0</v>
      </c>
    </row>
    <row r="19" spans="1:17" x14ac:dyDescent="0.25">
      <c r="A19" s="12">
        <v>16</v>
      </c>
      <c r="B19" s="44" t="s">
        <v>13</v>
      </c>
      <c r="C19" s="195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211">
        <f>SUM(Tabla25[[#This Row],[Gener]:[Desembre]])</f>
        <v>0</v>
      </c>
    </row>
    <row r="20" spans="1:17" x14ac:dyDescent="0.25">
      <c r="A20" s="12">
        <v>17</v>
      </c>
      <c r="B20" s="44" t="s">
        <v>14</v>
      </c>
      <c r="C20" s="195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211">
        <f>SUM(Tabla25[[#This Row],[Gener]:[Desembre]])</f>
        <v>0</v>
      </c>
    </row>
    <row r="21" spans="1:17" x14ac:dyDescent="0.25">
      <c r="A21" s="12">
        <v>18</v>
      </c>
      <c r="B21" s="44" t="s">
        <v>15</v>
      </c>
      <c r="C21" s="195">
        <v>27470</v>
      </c>
      <c r="D21" s="10">
        <v>22500</v>
      </c>
      <c r="E21" s="10">
        <v>26100</v>
      </c>
      <c r="F21" s="10">
        <v>20480</v>
      </c>
      <c r="G21" s="10">
        <v>28340</v>
      </c>
      <c r="H21" s="10">
        <v>34370</v>
      </c>
      <c r="I21" s="10">
        <v>27440</v>
      </c>
      <c r="J21" s="10">
        <v>18400</v>
      </c>
      <c r="K21" s="10">
        <v>30180</v>
      </c>
      <c r="L21" s="10">
        <v>27180</v>
      </c>
      <c r="M21" s="10">
        <v>27770</v>
      </c>
      <c r="N21" s="11">
        <v>22570</v>
      </c>
      <c r="O21" s="211">
        <f>SUM(Tabla25[[#This Row],[Gener]:[Desembre]])</f>
        <v>312800</v>
      </c>
    </row>
    <row r="22" spans="1:17" x14ac:dyDescent="0.25">
      <c r="A22" s="12">
        <v>19</v>
      </c>
      <c r="B22" s="44" t="s">
        <v>16</v>
      </c>
      <c r="C22" s="195">
        <v>5960</v>
      </c>
      <c r="D22" s="10">
        <v>5920</v>
      </c>
      <c r="E22" s="10">
        <v>6820</v>
      </c>
      <c r="F22" s="10">
        <v>5420</v>
      </c>
      <c r="G22" s="10">
        <v>6320</v>
      </c>
      <c r="H22" s="10">
        <v>6260</v>
      </c>
      <c r="I22" s="10">
        <v>7260</v>
      </c>
      <c r="J22" s="10">
        <v>4040</v>
      </c>
      <c r="K22" s="10">
        <v>7170</v>
      </c>
      <c r="L22" s="10">
        <v>7540</v>
      </c>
      <c r="M22" s="10">
        <v>6120</v>
      </c>
      <c r="N22" s="11">
        <v>10120</v>
      </c>
      <c r="O22" s="211">
        <f>SUM(Tabla25[[#This Row],[Gener]:[Desembre]])</f>
        <v>78950</v>
      </c>
    </row>
    <row r="23" spans="1:17" x14ac:dyDescent="0.25">
      <c r="A23" s="12">
        <v>20</v>
      </c>
      <c r="B23" s="44" t="s">
        <v>17</v>
      </c>
      <c r="C23" s="195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211">
        <f>SUM(Tabla25[[#This Row],[Gener]:[Desembre]])</f>
        <v>0</v>
      </c>
    </row>
    <row r="24" spans="1:17" x14ac:dyDescent="0.25">
      <c r="A24" s="12">
        <v>21</v>
      </c>
      <c r="B24" s="44" t="s">
        <v>18</v>
      </c>
      <c r="C24" s="195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  <c r="O24" s="211">
        <f>SUM(Tabla25[[#This Row],[Gener]:[Desembre]])</f>
        <v>0</v>
      </c>
    </row>
    <row r="25" spans="1:17" x14ac:dyDescent="0.25">
      <c r="A25" s="12">
        <v>22</v>
      </c>
      <c r="B25" s="44" t="s">
        <v>19</v>
      </c>
      <c r="C25" s="195">
        <v>4010</v>
      </c>
      <c r="D25" s="10">
        <v>4380</v>
      </c>
      <c r="E25" s="10">
        <v>4100</v>
      </c>
      <c r="F25" s="10">
        <v>5000</v>
      </c>
      <c r="G25" s="10">
        <v>5240</v>
      </c>
      <c r="H25" s="10">
        <v>5280</v>
      </c>
      <c r="I25" s="10">
        <v>4120</v>
      </c>
      <c r="J25" s="10">
        <v>2820</v>
      </c>
      <c r="K25" s="10">
        <v>5720</v>
      </c>
      <c r="L25" s="10">
        <v>4640</v>
      </c>
      <c r="M25" s="10">
        <v>4040</v>
      </c>
      <c r="N25" s="11">
        <v>4510</v>
      </c>
      <c r="O25" s="211">
        <f>SUM(Tabla25[[#This Row],[Gener]:[Desembre]])</f>
        <v>53860</v>
      </c>
    </row>
    <row r="26" spans="1:17" x14ac:dyDescent="0.25">
      <c r="A26" s="12">
        <v>23</v>
      </c>
      <c r="B26" s="44" t="s">
        <v>43</v>
      </c>
      <c r="C26" s="195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1"/>
      <c r="O26" s="211">
        <f>SUM(Tabla25[[#This Row],[Gener]:[Desembre]])</f>
        <v>0</v>
      </c>
    </row>
    <row r="27" spans="1:17" x14ac:dyDescent="0.25">
      <c r="A27" s="12">
        <v>24</v>
      </c>
      <c r="B27" s="44" t="s">
        <v>44</v>
      </c>
      <c r="C27" s="196">
        <v>4545.1000000000004</v>
      </c>
      <c r="D27" s="197">
        <v>5246.1</v>
      </c>
      <c r="E27" s="197">
        <v>6989</v>
      </c>
      <c r="F27" s="197">
        <v>4459.8</v>
      </c>
      <c r="G27" s="197">
        <v>3723.9999999999995</v>
      </c>
      <c r="H27" s="197">
        <v>8731.7000000000007</v>
      </c>
      <c r="I27" s="198">
        <v>6527.9</v>
      </c>
      <c r="J27" s="199">
        <v>3378.7</v>
      </c>
      <c r="K27" s="10">
        <v>4382.8</v>
      </c>
      <c r="L27" s="10">
        <v>3769.3</v>
      </c>
      <c r="M27" s="10">
        <v>3463</v>
      </c>
      <c r="N27" s="11">
        <v>7288</v>
      </c>
      <c r="O27" s="211">
        <f>SUM(Tabla25[[#This Row],[Gener]:[Desembre]])</f>
        <v>62505.4</v>
      </c>
    </row>
    <row r="28" spans="1:17" x14ac:dyDescent="0.25">
      <c r="A28" s="12">
        <v>25</v>
      </c>
      <c r="B28" s="44" t="s">
        <v>20</v>
      </c>
      <c r="C28" s="195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/>
      <c r="O28" s="211">
        <f>SUM(Tabla25[[#This Row],[Gener]:[Desembre]])</f>
        <v>0</v>
      </c>
    </row>
    <row r="29" spans="1:17" x14ac:dyDescent="0.25">
      <c r="A29" s="12">
        <v>26</v>
      </c>
      <c r="B29" s="44" t="s">
        <v>45</v>
      </c>
      <c r="C29" s="195">
        <v>1769</v>
      </c>
      <c r="D29" s="10">
        <v>1513.8</v>
      </c>
      <c r="E29" s="10">
        <v>1908.2</v>
      </c>
      <c r="F29" s="10">
        <v>312</v>
      </c>
      <c r="G29" s="10">
        <v>2401.1999999999998</v>
      </c>
      <c r="H29" s="10">
        <v>1838.6</v>
      </c>
      <c r="I29" s="10">
        <v>1838.6</v>
      </c>
      <c r="J29" s="56">
        <v>2000.9999999999998</v>
      </c>
      <c r="K29" s="10">
        <v>1763.2</v>
      </c>
      <c r="L29" s="10">
        <v>1650.1</v>
      </c>
      <c r="M29" s="10">
        <v>1948.8</v>
      </c>
      <c r="N29" s="11">
        <v>1746</v>
      </c>
      <c r="O29" s="211">
        <f>SUM(Tabla25[[#This Row],[Gener]:[Desembre]])</f>
        <v>20690.5</v>
      </c>
    </row>
    <row r="30" spans="1:17" x14ac:dyDescent="0.25">
      <c r="A30" s="12">
        <v>27</v>
      </c>
      <c r="B30" s="44" t="s">
        <v>46</v>
      </c>
      <c r="C30" s="196"/>
      <c r="D30" s="197"/>
      <c r="E30" s="197"/>
      <c r="F30" s="197"/>
      <c r="G30" s="10"/>
      <c r="H30" s="10"/>
      <c r="I30" s="10"/>
      <c r="J30" s="10"/>
      <c r="K30" s="10"/>
      <c r="L30" s="10"/>
      <c r="M30" s="10"/>
      <c r="N30" s="11"/>
      <c r="O30" s="211">
        <f>SUM(Tabla25[[#This Row],[Gener]:[Desembre]])</f>
        <v>0</v>
      </c>
    </row>
    <row r="31" spans="1:17" x14ac:dyDescent="0.25">
      <c r="A31" s="12">
        <v>28</v>
      </c>
      <c r="B31" s="44" t="s">
        <v>47</v>
      </c>
      <c r="C31" s="195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1"/>
      <c r="O31" s="211">
        <f>SUM(Tabla25[[#This Row],[Gener]:[Desembre]])</f>
        <v>0</v>
      </c>
    </row>
    <row r="32" spans="1:17" x14ac:dyDescent="0.25">
      <c r="A32" s="12">
        <v>29</v>
      </c>
      <c r="B32" s="44" t="s">
        <v>48</v>
      </c>
      <c r="C32" s="195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/>
      <c r="O32" s="211">
        <f>SUM(Tabla25[[#This Row],[Gener]:[Desembre]])</f>
        <v>0</v>
      </c>
    </row>
    <row r="33" spans="1:15" x14ac:dyDescent="0.25">
      <c r="A33" s="12">
        <v>30</v>
      </c>
      <c r="B33" s="44" t="s">
        <v>50</v>
      </c>
      <c r="C33" s="195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  <c r="O33" s="211">
        <f>SUM(Tabla25[[#This Row],[Gener]:[Desembre]])</f>
        <v>0</v>
      </c>
    </row>
    <row r="34" spans="1:15" x14ac:dyDescent="0.25">
      <c r="A34" s="12">
        <v>31</v>
      </c>
      <c r="B34" s="44" t="s">
        <v>51</v>
      </c>
      <c r="C34" s="195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1"/>
      <c r="O34" s="211">
        <f>SUM(Tabla25[[#This Row],[Gener]:[Desembre]])</f>
        <v>0</v>
      </c>
    </row>
    <row r="35" spans="1:15" x14ac:dyDescent="0.25">
      <c r="A35" s="12">
        <v>32</v>
      </c>
      <c r="B35" s="44" t="s">
        <v>52</v>
      </c>
      <c r="C35" s="195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1"/>
      <c r="O35" s="211">
        <f>SUM(Tabla25[[#This Row],[Gener]:[Desembre]])</f>
        <v>0</v>
      </c>
    </row>
    <row r="36" spans="1:15" x14ac:dyDescent="0.25">
      <c r="A36" s="12">
        <v>33</v>
      </c>
      <c r="B36" s="44" t="s">
        <v>21</v>
      </c>
      <c r="C36" s="195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  <c r="O36" s="211">
        <f>SUM(Tabla25[[#This Row],[Gener]:[Desembre]])</f>
        <v>0</v>
      </c>
    </row>
    <row r="37" spans="1:15" x14ac:dyDescent="0.25">
      <c r="A37" s="12">
        <v>34</v>
      </c>
      <c r="B37" s="44" t="s">
        <v>22</v>
      </c>
      <c r="C37" s="195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1"/>
      <c r="O37" s="211">
        <f>SUM(Tabla25[[#This Row],[Gener]:[Desembre]])</f>
        <v>0</v>
      </c>
    </row>
    <row r="38" spans="1:15" x14ac:dyDescent="0.25">
      <c r="A38" s="12">
        <v>35</v>
      </c>
      <c r="B38" s="44" t="s">
        <v>23</v>
      </c>
      <c r="C38" s="195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1"/>
      <c r="O38" s="211">
        <f>SUM(Tabla25[[#This Row],[Gener]:[Desembre]])</f>
        <v>0</v>
      </c>
    </row>
    <row r="39" spans="1:15" x14ac:dyDescent="0.25">
      <c r="A39" s="12">
        <v>36</v>
      </c>
      <c r="B39" s="44" t="s">
        <v>24</v>
      </c>
      <c r="C39" s="195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1"/>
      <c r="O39" s="211">
        <f>SUM(Tabla25[[#This Row],[Gener]:[Desembre]])</f>
        <v>0</v>
      </c>
    </row>
    <row r="40" spans="1:15" x14ac:dyDescent="0.25">
      <c r="A40" s="12">
        <v>37</v>
      </c>
      <c r="B40" s="44" t="s">
        <v>25</v>
      </c>
      <c r="C40" s="195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1"/>
      <c r="O40" s="211">
        <f>SUM(Tabla25[[#This Row],[Gener]:[Desembre]])</f>
        <v>0</v>
      </c>
    </row>
    <row r="41" spans="1:15" x14ac:dyDescent="0.25">
      <c r="A41" s="12">
        <v>38</v>
      </c>
      <c r="B41" s="44" t="s">
        <v>5</v>
      </c>
      <c r="C41" s="195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1"/>
      <c r="O41" s="211">
        <f>SUM(Tabla25[[#This Row],[Gener]:[Desembre]])</f>
        <v>0</v>
      </c>
    </row>
    <row r="42" spans="1:15" x14ac:dyDescent="0.25">
      <c r="A42" s="12">
        <v>39</v>
      </c>
      <c r="B42" s="44" t="s">
        <v>6</v>
      </c>
      <c r="C42" s="196">
        <v>1939.2</v>
      </c>
      <c r="D42" s="197">
        <v>1641.6</v>
      </c>
      <c r="E42" s="197">
        <v>1978</v>
      </c>
      <c r="F42" s="197">
        <v>1760</v>
      </c>
      <c r="G42" s="197">
        <v>2275.1999999999998</v>
      </c>
      <c r="H42" s="197">
        <v>2163.2000000000003</v>
      </c>
      <c r="I42" s="198">
        <v>2323.1999999999998</v>
      </c>
      <c r="J42" s="199">
        <v>2374.3999999999996</v>
      </c>
      <c r="K42" s="10">
        <v>2169.6</v>
      </c>
      <c r="L42" s="10">
        <v>1836.8</v>
      </c>
      <c r="M42" s="10">
        <v>2227.1999999999998</v>
      </c>
      <c r="N42" s="11">
        <v>2054</v>
      </c>
      <c r="O42" s="211">
        <f>SUM(Tabla25[[#This Row],[Gener]:[Desembre]])</f>
        <v>24742.400000000001</v>
      </c>
    </row>
    <row r="43" spans="1:15" x14ac:dyDescent="0.25">
      <c r="A43" s="12">
        <v>40</v>
      </c>
      <c r="B43" s="44" t="s">
        <v>8</v>
      </c>
      <c r="C43" s="41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3"/>
      <c r="O43" s="211">
        <f>SUM(Tabla25[[#This Row],[Gener]:[Desembre]])</f>
        <v>0</v>
      </c>
    </row>
    <row r="44" spans="1:15" ht="15.75" thickBot="1" x14ac:dyDescent="0.3">
      <c r="A44" s="85">
        <v>41</v>
      </c>
      <c r="B44" s="45" t="s">
        <v>49</v>
      </c>
      <c r="C44" s="41"/>
      <c r="D44" s="32"/>
      <c r="E44" s="32"/>
      <c r="F44" s="19"/>
      <c r="G44" s="19"/>
      <c r="H44" s="19"/>
      <c r="I44" s="19"/>
      <c r="J44" s="32"/>
      <c r="K44" s="32"/>
      <c r="L44" s="19"/>
      <c r="M44" s="19"/>
      <c r="N44" s="34"/>
      <c r="O44" s="212">
        <f>SUM(Tabla25[[#This Row],[Gener]:[Desembre]])</f>
        <v>0</v>
      </c>
    </row>
    <row r="45" spans="1:15" s="4" customFormat="1" ht="15.75" thickBot="1" x14ac:dyDescent="0.3">
      <c r="A45" s="86"/>
      <c r="B45" s="20" t="s">
        <v>70</v>
      </c>
      <c r="C45" s="40">
        <f t="shared" ref="C45:L45" si="0">SUBTOTAL(109,C5:C44)</f>
        <v>93153.3</v>
      </c>
      <c r="D45" s="6">
        <f t="shared" si="0"/>
        <v>83351.500000000015</v>
      </c>
      <c r="E45" s="6">
        <f t="shared" si="0"/>
        <v>95795.199999999997</v>
      </c>
      <c r="F45" s="6">
        <f t="shared" si="0"/>
        <v>80591.8</v>
      </c>
      <c r="G45" s="6">
        <f t="shared" si="0"/>
        <v>93830.399999999994</v>
      </c>
      <c r="H45" s="6">
        <f t="shared" si="0"/>
        <v>108893.5</v>
      </c>
      <c r="I45" s="6">
        <f t="shared" si="0"/>
        <v>98909.7</v>
      </c>
      <c r="J45" s="6">
        <f t="shared" si="0"/>
        <v>69934.099999999991</v>
      </c>
      <c r="K45" s="6">
        <f t="shared" si="0"/>
        <v>99075.6</v>
      </c>
      <c r="L45" s="6">
        <f t="shared" si="0"/>
        <v>94996.200000000012</v>
      </c>
      <c r="M45" s="6">
        <f>SUM(M5:M44)</f>
        <v>95099</v>
      </c>
      <c r="N45" s="6">
        <f>SUM(N5:N44)</f>
        <v>106428</v>
      </c>
      <c r="O45" s="8">
        <f>SUBTOTAL(109,O5:O44)</f>
        <v>1120058.2999999998</v>
      </c>
    </row>
    <row r="46" spans="1:15" ht="15.75" thickBot="1" x14ac:dyDescent="0.3">
      <c r="A46" s="10"/>
      <c r="B46" s="46" t="s">
        <v>67</v>
      </c>
      <c r="C46" s="42">
        <v>86623.8</v>
      </c>
      <c r="D46" s="35">
        <v>83997.6</v>
      </c>
      <c r="E46" s="35">
        <v>87099.199999999997</v>
      </c>
      <c r="F46" s="35">
        <v>81987.390697674418</v>
      </c>
      <c r="G46" s="35">
        <v>77592.600000000006</v>
      </c>
      <c r="H46" s="35">
        <v>82393.2</v>
      </c>
      <c r="I46" s="35">
        <v>86102.8</v>
      </c>
      <c r="J46" s="35">
        <v>62690.270000000004</v>
      </c>
      <c r="K46" s="35">
        <v>90406.5</v>
      </c>
      <c r="L46" s="35">
        <v>93854.1</v>
      </c>
      <c r="M46" s="35">
        <v>89906.35</v>
      </c>
      <c r="N46" s="37">
        <v>100477.7</v>
      </c>
      <c r="O46" s="39">
        <f>SUM(Tabla25[[#This Row],[Gener]:[Desembre]])</f>
        <v>1023131.5106976744</v>
      </c>
    </row>
    <row r="47" spans="1:15" x14ac:dyDescent="0.25">
      <c r="A47" s="19"/>
      <c r="B47" s="76" t="s">
        <v>58</v>
      </c>
      <c r="C47" s="78">
        <f>(C45/C46)-1</f>
        <v>7.5377667569420881E-2</v>
      </c>
      <c r="D47" s="78">
        <f>(D45/D46)-1</f>
        <v>-7.6918864348504146E-3</v>
      </c>
      <c r="E47" s="78">
        <f t="shared" ref="E47:O47" si="1">(E45/E46)-1</f>
        <v>9.9840182228998708E-2</v>
      </c>
      <c r="F47" s="78">
        <f t="shared" si="1"/>
        <v>-1.7022016261263984E-2</v>
      </c>
      <c r="G47" s="78">
        <f t="shared" si="1"/>
        <v>0.20926995615561261</v>
      </c>
      <c r="H47" s="78">
        <f t="shared" si="1"/>
        <v>0.32163212498118776</v>
      </c>
      <c r="I47" s="78">
        <f t="shared" si="1"/>
        <v>0.14873964609745549</v>
      </c>
      <c r="J47" s="78">
        <f t="shared" si="1"/>
        <v>0.11554951031475835</v>
      </c>
      <c r="K47" s="78">
        <f t="shared" si="1"/>
        <v>9.5890229131754934E-2</v>
      </c>
      <c r="L47" s="78">
        <f t="shared" si="1"/>
        <v>1.216888766713442E-2</v>
      </c>
      <c r="M47" s="78">
        <f t="shared" si="1"/>
        <v>5.7756209655936308E-2</v>
      </c>
      <c r="N47" s="78">
        <f t="shared" si="1"/>
        <v>5.9220105555760183E-2</v>
      </c>
      <c r="O47" s="78">
        <f t="shared" si="1"/>
        <v>9.4735416013363771E-2</v>
      </c>
    </row>
    <row r="48" spans="1:15" x14ac:dyDescent="0.25">
      <c r="B48" s="16" t="s">
        <v>79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5:16" x14ac:dyDescent="0.25">
      <c r="P49" s="18"/>
    </row>
    <row r="50" spans="5:16" x14ac:dyDescent="0.25">
      <c r="E50" s="77"/>
      <c r="H50" s="79"/>
      <c r="P50" s="18"/>
    </row>
  </sheetData>
  <pageMargins left="0.19685039370078741" right="0.23622047244094491" top="0.39370078740157483" bottom="0.47" header="0.19685039370078741" footer="0.26"/>
  <pageSetup paperSize="9" scale="75" orientation="landscape" r:id="rId1"/>
  <headerFooter>
    <oddHeader>&amp;L&amp;"Calibri,Normal"&amp;G&amp;C&amp;"Calibri,Normal"&amp;F&amp;R&amp;"Calibri,Normal"&amp;G</oddHeader>
    <oddFooter>&amp;L&amp;"Calibri,Normal"&amp;D&amp;C&amp;"Calibri,Normal"&amp;A&amp;R&amp;"Calibri,Normal"&amp;P de &amp;N</oddFooter>
  </headerFooter>
  <drawing r:id="rId2"/>
  <legacyDrawingHF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0"/>
  <sheetViews>
    <sheetView showZeros="0" zoomScale="90" zoomScaleNormal="90" workbookViewId="0">
      <selection activeCell="U48" sqref="U48"/>
    </sheetView>
  </sheetViews>
  <sheetFormatPr baseColWidth="10" defaultColWidth="11.42578125" defaultRowHeight="15" x14ac:dyDescent="0.25"/>
  <cols>
    <col min="1" max="1" width="5.28515625" style="3" customWidth="1"/>
    <col min="2" max="2" width="28" style="3" bestFit="1" customWidth="1"/>
    <col min="3" max="3" width="11.5703125" style="2" customWidth="1"/>
    <col min="4" max="10" width="11.42578125" style="2"/>
    <col min="11" max="11" width="11.42578125" style="2" customWidth="1"/>
    <col min="12" max="12" width="11.42578125" style="2"/>
    <col min="13" max="14" width="11.42578125" style="2" customWidth="1"/>
    <col min="15" max="15" width="11.42578125" style="2"/>
    <col min="16" max="16384" width="11.42578125" style="3"/>
  </cols>
  <sheetData>
    <row r="1" spans="1:15" ht="15.75" x14ac:dyDescent="0.25">
      <c r="B1" s="1" t="s">
        <v>71</v>
      </c>
    </row>
    <row r="2" spans="1:15" ht="15.75" thickBot="1" x14ac:dyDescent="0.3">
      <c r="C2" s="4" t="s">
        <v>53</v>
      </c>
    </row>
    <row r="3" spans="1:15" ht="15.75" thickBot="1" x14ac:dyDescent="0.3">
      <c r="A3" s="8" t="s">
        <v>60</v>
      </c>
      <c r="B3" s="20" t="s">
        <v>57</v>
      </c>
      <c r="C3" s="5" t="s">
        <v>26</v>
      </c>
      <c r="D3" s="6" t="s">
        <v>27</v>
      </c>
      <c r="E3" s="6" t="s">
        <v>28</v>
      </c>
      <c r="F3" s="6" t="s">
        <v>29</v>
      </c>
      <c r="G3" s="6" t="s">
        <v>30</v>
      </c>
      <c r="H3" s="6" t="s">
        <v>31</v>
      </c>
      <c r="I3" s="6" t="s">
        <v>32</v>
      </c>
      <c r="J3" s="6" t="s">
        <v>33</v>
      </c>
      <c r="K3" s="6" t="s">
        <v>34</v>
      </c>
      <c r="L3" s="6" t="s">
        <v>35</v>
      </c>
      <c r="M3" s="6" t="s">
        <v>36</v>
      </c>
      <c r="N3" s="7" t="s">
        <v>37</v>
      </c>
      <c r="O3" s="25" t="s">
        <v>38</v>
      </c>
    </row>
    <row r="4" spans="1:15" x14ac:dyDescent="0.25">
      <c r="A4" s="92">
        <v>1</v>
      </c>
      <c r="B4" s="90" t="s">
        <v>39</v>
      </c>
      <c r="C4" s="51">
        <v>14992.83253553171</v>
      </c>
      <c r="D4" s="47">
        <v>12666.911174092693</v>
      </c>
      <c r="E4" s="9">
        <v>14107.081747747518</v>
      </c>
      <c r="F4" s="9">
        <v>15779.98</v>
      </c>
      <c r="G4" s="10">
        <v>16828.813574079286</v>
      </c>
      <c r="H4" s="10">
        <v>16369.932837617278</v>
      </c>
      <c r="I4" s="9">
        <v>15588.673483169547</v>
      </c>
      <c r="J4" s="9">
        <v>17087.237179138883</v>
      </c>
      <c r="K4" s="9">
        <v>14834.379823902213</v>
      </c>
      <c r="L4" s="9">
        <v>15296.116317259881</v>
      </c>
      <c r="M4" s="10">
        <v>13727.3141603776</v>
      </c>
      <c r="N4" s="279">
        <v>13646.04</v>
      </c>
      <c r="O4" s="125">
        <f>SUM(Tabla3[[#This Row],[Gener]:[Desembre]])</f>
        <v>180925.31283291662</v>
      </c>
    </row>
    <row r="5" spans="1:15" x14ac:dyDescent="0.25">
      <c r="A5" s="12">
        <v>2</v>
      </c>
      <c r="B5" s="91" t="s">
        <v>0</v>
      </c>
      <c r="C5" s="52">
        <v>13483.703671226644</v>
      </c>
      <c r="D5" s="48">
        <v>10941.092610831345</v>
      </c>
      <c r="E5" s="10">
        <v>13360.013714955716</v>
      </c>
      <c r="F5" s="10">
        <v>14392.13</v>
      </c>
      <c r="G5" s="10">
        <v>15500</v>
      </c>
      <c r="H5" s="10">
        <v>14948.086690311016</v>
      </c>
      <c r="I5" s="10">
        <v>14609.16377074027</v>
      </c>
      <c r="J5" s="10">
        <v>14585.846354955442</v>
      </c>
      <c r="K5" s="10">
        <v>11165.451604645597</v>
      </c>
      <c r="L5" s="10">
        <v>13747.574392807803</v>
      </c>
      <c r="M5" s="10">
        <v>12509.0290073489</v>
      </c>
      <c r="N5" s="280">
        <v>13964.46</v>
      </c>
      <c r="O5" s="126">
        <f>SUM(Tabla3[[#This Row],[Gener]:[Desembre]])</f>
        <v>163206.55181782274</v>
      </c>
    </row>
    <row r="6" spans="1:15" x14ac:dyDescent="0.25">
      <c r="A6" s="12">
        <v>3</v>
      </c>
      <c r="B6" s="91" t="s">
        <v>1</v>
      </c>
      <c r="C6" s="52">
        <v>50316.724207590058</v>
      </c>
      <c r="D6" s="48">
        <v>46992.190697936196</v>
      </c>
      <c r="E6" s="10">
        <v>51815.331063071601</v>
      </c>
      <c r="F6" s="10">
        <v>50809.599999999999</v>
      </c>
      <c r="G6" s="10">
        <v>51965.255786170608</v>
      </c>
      <c r="H6" s="10">
        <v>54790.571673325765</v>
      </c>
      <c r="I6" s="10">
        <v>60418.349619269029</v>
      </c>
      <c r="J6" s="10">
        <v>47404.622200897567</v>
      </c>
      <c r="K6" s="10">
        <v>51147.25337213547</v>
      </c>
      <c r="L6" s="10">
        <v>53574.95785256516</v>
      </c>
      <c r="M6" s="10">
        <v>48254.659073418501</v>
      </c>
      <c r="N6" s="280">
        <v>52078.28</v>
      </c>
      <c r="O6" s="126">
        <f>SUM(Tabla3[[#This Row],[Gener]:[Desembre]])</f>
        <v>619567.79554637999</v>
      </c>
    </row>
    <row r="7" spans="1:15" x14ac:dyDescent="0.25">
      <c r="A7" s="12">
        <v>4</v>
      </c>
      <c r="B7" s="91" t="s">
        <v>2</v>
      </c>
      <c r="C7" s="52">
        <v>1412.4754640223746</v>
      </c>
      <c r="D7" s="48">
        <v>1248.9444444444443</v>
      </c>
      <c r="E7" s="10">
        <v>1469.1164391164391</v>
      </c>
      <c r="F7" s="10">
        <v>1646.03</v>
      </c>
      <c r="G7" s="10">
        <v>1703.6574649515826</v>
      </c>
      <c r="H7" s="10">
        <v>1622.844611528822</v>
      </c>
      <c r="I7" s="10">
        <v>1545.32788712057</v>
      </c>
      <c r="J7" s="10">
        <v>2110.9456890949</v>
      </c>
      <c r="K7" s="10">
        <v>1532.5675675675677</v>
      </c>
      <c r="L7" s="10">
        <v>1219.9144201968334</v>
      </c>
      <c r="M7" s="10">
        <v>1740.43348756507</v>
      </c>
      <c r="N7" s="280">
        <v>1173.48</v>
      </c>
      <c r="O7" s="126">
        <f>SUM(Tabla3[[#This Row],[Gener]:[Desembre]])</f>
        <v>18425.737475608603</v>
      </c>
    </row>
    <row r="8" spans="1:15" x14ac:dyDescent="0.25">
      <c r="A8" s="12">
        <v>5</v>
      </c>
      <c r="B8" s="91" t="s">
        <v>3</v>
      </c>
      <c r="C8" s="52">
        <v>19951.55745489079</v>
      </c>
      <c r="D8" s="48">
        <v>19060</v>
      </c>
      <c r="E8" s="10">
        <v>19800</v>
      </c>
      <c r="F8" s="10">
        <v>17700</v>
      </c>
      <c r="G8" s="10">
        <v>21840</v>
      </c>
      <c r="H8" s="10">
        <v>22774.603174603173</v>
      </c>
      <c r="I8" s="10">
        <v>19180</v>
      </c>
      <c r="J8" s="10">
        <v>19560</v>
      </c>
      <c r="K8" s="10">
        <v>18640</v>
      </c>
      <c r="L8" s="10">
        <v>20640</v>
      </c>
      <c r="M8" s="10">
        <v>18100</v>
      </c>
      <c r="N8" s="280">
        <v>20580</v>
      </c>
      <c r="O8" s="126">
        <f>SUM(Tabla3[[#This Row],[Gener]:[Desembre]])</f>
        <v>237826.16062949397</v>
      </c>
    </row>
    <row r="9" spans="1:15" x14ac:dyDescent="0.25">
      <c r="A9" s="12">
        <v>6</v>
      </c>
      <c r="B9" s="91" t="s">
        <v>4</v>
      </c>
      <c r="C9" s="52">
        <v>51620</v>
      </c>
      <c r="D9" s="48">
        <v>44900</v>
      </c>
      <c r="E9" s="10">
        <v>53440</v>
      </c>
      <c r="F9" s="10">
        <v>45385.93</v>
      </c>
      <c r="G9" s="10">
        <v>51100</v>
      </c>
      <c r="H9" s="10">
        <v>53057.096774193546</v>
      </c>
      <c r="I9" s="10">
        <v>51720</v>
      </c>
      <c r="J9" s="10">
        <v>44240</v>
      </c>
      <c r="K9" s="10">
        <v>48840</v>
      </c>
      <c r="L9" s="10">
        <v>51440</v>
      </c>
      <c r="M9" s="10">
        <v>46300</v>
      </c>
      <c r="N9" s="280">
        <v>47140</v>
      </c>
      <c r="O9" s="126">
        <f>SUM(Tabla3[[#This Row],[Gener]:[Desembre]])</f>
        <v>589183.02677419351</v>
      </c>
    </row>
    <row r="10" spans="1:15" x14ac:dyDescent="0.25">
      <c r="A10" s="12">
        <v>8</v>
      </c>
      <c r="B10" s="91" t="s">
        <v>7</v>
      </c>
      <c r="C10" s="52">
        <v>1637.0490719552504</v>
      </c>
      <c r="D10" s="48">
        <v>1996.3888888888887</v>
      </c>
      <c r="E10" s="87">
        <v>2479.1552891552892</v>
      </c>
      <c r="F10" s="87">
        <v>2383.7800000000002</v>
      </c>
      <c r="G10" s="10">
        <v>3245.601917425447</v>
      </c>
      <c r="H10" s="10">
        <v>2593.6278195488721</v>
      </c>
      <c r="I10" s="87">
        <v>2424.1740747716358</v>
      </c>
      <c r="J10" s="87">
        <v>3507.5770395713007</v>
      </c>
      <c r="K10" s="87">
        <v>2654.8498498498498</v>
      </c>
      <c r="L10" s="87">
        <v>2238.8031993680256</v>
      </c>
      <c r="M10" s="10">
        <v>2931.6399652978598</v>
      </c>
      <c r="N10" s="281">
        <v>1891.59</v>
      </c>
      <c r="O10" s="126">
        <f>SUM(Tabla3[[#This Row],[Gener]:[Desembre]])</f>
        <v>29984.23711583242</v>
      </c>
    </row>
    <row r="11" spans="1:15" x14ac:dyDescent="0.25">
      <c r="A11" s="12">
        <v>9</v>
      </c>
      <c r="B11" s="91" t="s">
        <v>40</v>
      </c>
      <c r="C11" s="52"/>
      <c r="D11" s="48"/>
      <c r="E11" s="10"/>
      <c r="F11" s="10"/>
      <c r="G11" s="10"/>
      <c r="H11" s="10"/>
      <c r="I11" s="10"/>
      <c r="J11" s="10"/>
      <c r="K11" s="10"/>
      <c r="L11" s="10"/>
      <c r="M11" s="10"/>
      <c r="N11" s="280"/>
      <c r="O11" s="126">
        <f>SUM(Tabla3[[#This Row],[Gener]:[Desembre]])</f>
        <v>0</v>
      </c>
    </row>
    <row r="12" spans="1:15" x14ac:dyDescent="0.25">
      <c r="A12" s="12">
        <v>10</v>
      </c>
      <c r="B12" s="91" t="s">
        <v>41</v>
      </c>
      <c r="C12" s="52"/>
      <c r="D12" s="48"/>
      <c r="E12" s="10"/>
      <c r="F12" s="10"/>
      <c r="G12" s="10"/>
      <c r="H12" s="10"/>
      <c r="I12" s="10"/>
      <c r="J12" s="10"/>
      <c r="K12" s="10"/>
      <c r="L12" s="10"/>
      <c r="M12" s="10"/>
      <c r="N12" s="280"/>
      <c r="O12" s="126">
        <f>SUM(Tabla3[[#This Row],[Gener]:[Desembre]])</f>
        <v>0</v>
      </c>
    </row>
    <row r="13" spans="1:15" x14ac:dyDescent="0.25">
      <c r="A13" s="12">
        <v>11</v>
      </c>
      <c r="B13" s="91" t="s">
        <v>9</v>
      </c>
      <c r="C13" s="52">
        <v>99984.794331105149</v>
      </c>
      <c r="D13" s="48">
        <v>93468.691504493094</v>
      </c>
      <c r="E13" s="10">
        <v>97783.427911292776</v>
      </c>
      <c r="F13" s="10">
        <v>97228.283490610702</v>
      </c>
      <c r="G13" s="10">
        <v>109651.24444564786</v>
      </c>
      <c r="H13" s="10">
        <v>108397.22431747647</v>
      </c>
      <c r="I13" s="10">
        <v>101963.63687606278</v>
      </c>
      <c r="J13" s="10">
        <v>95890.363047690189</v>
      </c>
      <c r="K13" s="10">
        <v>99227.92778992177</v>
      </c>
      <c r="L13" s="10">
        <v>106661.62534653748</v>
      </c>
      <c r="M13" s="10">
        <v>104368.492168955</v>
      </c>
      <c r="N13" s="280">
        <v>103137.32</v>
      </c>
      <c r="O13" s="126">
        <f>SUM(Tabla3[[#This Row],[Gener]:[Desembre]])</f>
        <v>1217763.0312297931</v>
      </c>
    </row>
    <row r="14" spans="1:15" x14ac:dyDescent="0.25">
      <c r="A14" s="12">
        <v>12</v>
      </c>
      <c r="B14" s="91" t="s">
        <v>10</v>
      </c>
      <c r="C14" s="52">
        <v>4467.5033738191632</v>
      </c>
      <c r="D14" s="48">
        <v>4067.2795497185743</v>
      </c>
      <c r="E14" s="10">
        <v>3996.5384615384614</v>
      </c>
      <c r="F14" s="10">
        <v>4443.54</v>
      </c>
      <c r="G14" s="10">
        <v>6580.5128205128203</v>
      </c>
      <c r="H14" s="10">
        <v>4652.6187419768939</v>
      </c>
      <c r="I14" s="10">
        <v>4422.633487145682</v>
      </c>
      <c r="J14" s="10">
        <v>6280.0804912743288</v>
      </c>
      <c r="K14" s="10">
        <v>5281.2865497076027</v>
      </c>
      <c r="L14" s="10">
        <v>4581.625</v>
      </c>
      <c r="M14" s="10">
        <v>3981.875</v>
      </c>
      <c r="N14" s="280">
        <v>2458.13</v>
      </c>
      <c r="O14" s="126">
        <f>SUM(Tabla3[[#This Row],[Gener]:[Desembre]])</f>
        <v>55213.623475693523</v>
      </c>
    </row>
    <row r="15" spans="1:15" x14ac:dyDescent="0.25">
      <c r="A15" s="12">
        <v>13</v>
      </c>
      <c r="B15" s="91" t="s">
        <v>42</v>
      </c>
      <c r="C15" s="52">
        <v>18119.454879606266</v>
      </c>
      <c r="D15" s="48">
        <v>17226.168674698794</v>
      </c>
      <c r="E15" s="10">
        <v>17719.518072289156</v>
      </c>
      <c r="F15" s="10">
        <v>15540.48</v>
      </c>
      <c r="G15" s="10">
        <v>22682.466897481605</v>
      </c>
      <c r="H15" s="10">
        <v>19532.060377848306</v>
      </c>
      <c r="I15" s="10">
        <v>18873.793103448275</v>
      </c>
      <c r="J15" s="10">
        <v>18041.576132957151</v>
      </c>
      <c r="K15" s="10">
        <v>17773.4056567222</v>
      </c>
      <c r="L15" s="10">
        <v>21334.696017884424</v>
      </c>
      <c r="M15" s="10">
        <v>18614.382022471898</v>
      </c>
      <c r="N15" s="280">
        <v>17439.93</v>
      </c>
      <c r="O15" s="126">
        <f>SUM(Tabla3[[#This Row],[Gener]:[Desembre]])</f>
        <v>222897.93183540803</v>
      </c>
    </row>
    <row r="16" spans="1:15" x14ac:dyDescent="0.25">
      <c r="A16" s="12">
        <v>14</v>
      </c>
      <c r="B16" s="91" t="s">
        <v>11</v>
      </c>
      <c r="C16" s="52"/>
      <c r="D16" s="48"/>
      <c r="E16" s="10"/>
      <c r="F16" s="10"/>
      <c r="G16" s="10"/>
      <c r="H16" s="10"/>
      <c r="I16" s="10"/>
      <c r="J16" s="10"/>
      <c r="K16" s="10"/>
      <c r="L16" s="10"/>
      <c r="M16" s="10"/>
      <c r="N16" s="280"/>
      <c r="O16" s="126">
        <f>SUM(Tabla3[[#This Row],[Gener]:[Desembre]])</f>
        <v>0</v>
      </c>
    </row>
    <row r="17" spans="1:15" x14ac:dyDescent="0.25">
      <c r="A17" s="12">
        <v>15</v>
      </c>
      <c r="B17" s="91" t="s">
        <v>12</v>
      </c>
      <c r="C17" s="52">
        <v>32672.786885245903</v>
      </c>
      <c r="D17" s="48">
        <v>29060</v>
      </c>
      <c r="E17" s="10">
        <v>32000</v>
      </c>
      <c r="F17" s="10">
        <v>29240</v>
      </c>
      <c r="G17" s="10">
        <v>34142.003690753692</v>
      </c>
      <c r="H17" s="10">
        <v>36109.655172413797</v>
      </c>
      <c r="I17" s="10">
        <v>33840</v>
      </c>
      <c r="J17" s="10">
        <v>37620</v>
      </c>
      <c r="K17" s="10">
        <v>31520</v>
      </c>
      <c r="L17" s="10">
        <v>34022.717391304352</v>
      </c>
      <c r="M17" s="10">
        <v>32020</v>
      </c>
      <c r="N17" s="280">
        <v>30420</v>
      </c>
      <c r="O17" s="126">
        <f>SUM(Tabla3[[#This Row],[Gener]:[Desembre]])</f>
        <v>392667.16313971777</v>
      </c>
    </row>
    <row r="18" spans="1:15" x14ac:dyDescent="0.25">
      <c r="A18" s="12">
        <v>16</v>
      </c>
      <c r="B18" s="91" t="s">
        <v>13</v>
      </c>
      <c r="C18" s="52"/>
      <c r="D18" s="48"/>
      <c r="E18" s="10"/>
      <c r="F18" s="10"/>
      <c r="G18" s="10"/>
      <c r="H18" s="10"/>
      <c r="I18" s="10"/>
      <c r="J18" s="10"/>
      <c r="K18" s="10"/>
      <c r="L18" s="10"/>
      <c r="M18" s="10"/>
      <c r="N18" s="280"/>
      <c r="O18" s="126">
        <f>SUM(Tabla3[[#This Row],[Gener]:[Desembre]])</f>
        <v>0</v>
      </c>
    </row>
    <row r="19" spans="1:15" x14ac:dyDescent="0.25">
      <c r="A19" s="12">
        <v>17</v>
      </c>
      <c r="B19" s="91" t="s">
        <v>14</v>
      </c>
      <c r="C19" s="52">
        <v>21697.8934049991</v>
      </c>
      <c r="D19" s="48">
        <v>17664.587931409453</v>
      </c>
      <c r="E19" s="10">
        <v>20098.249367977554</v>
      </c>
      <c r="F19" s="10">
        <v>16929.78</v>
      </c>
      <c r="G19" s="10">
        <v>19110.168065894071</v>
      </c>
      <c r="H19" s="10">
        <v>21708.448582689791</v>
      </c>
      <c r="I19" s="10">
        <v>22497.809341103766</v>
      </c>
      <c r="J19" s="10">
        <v>15545.313755948662</v>
      </c>
      <c r="K19" s="10">
        <v>19599.636196912572</v>
      </c>
      <c r="L19" s="10">
        <v>18448.317730749855</v>
      </c>
      <c r="M19" s="10">
        <v>18276.702743210899</v>
      </c>
      <c r="N19" s="280">
        <v>21829.08</v>
      </c>
      <c r="O19" s="126">
        <f>SUM(Tabla3[[#This Row],[Gener]:[Desembre]])</f>
        <v>233405.9871208957</v>
      </c>
    </row>
    <row r="20" spans="1:15" x14ac:dyDescent="0.25">
      <c r="A20" s="12">
        <v>18</v>
      </c>
      <c r="B20" s="91" t="s">
        <v>15</v>
      </c>
      <c r="C20" s="52">
        <v>96669.327363749384</v>
      </c>
      <c r="D20" s="48">
        <v>92412.696740447587</v>
      </c>
      <c r="E20" s="10">
        <v>103276.89575441681</v>
      </c>
      <c r="F20" s="10">
        <v>85902.61</v>
      </c>
      <c r="G20" s="10">
        <v>111518.99301563522</v>
      </c>
      <c r="H20" s="10">
        <v>102305.77580939335</v>
      </c>
      <c r="I20" s="10">
        <v>104273.03217180791</v>
      </c>
      <c r="J20" s="10">
        <v>87429.330218361603</v>
      </c>
      <c r="K20" s="10">
        <v>100395.18353395713</v>
      </c>
      <c r="L20" s="10">
        <v>99266.332945906979</v>
      </c>
      <c r="M20" s="10">
        <v>95004.040817060202</v>
      </c>
      <c r="N20" s="280">
        <v>101965.96</v>
      </c>
      <c r="O20" s="126">
        <f>SUM(Tabla3[[#This Row],[Gener]:[Desembre]])</f>
        <v>1180420.1783707363</v>
      </c>
    </row>
    <row r="21" spans="1:15" x14ac:dyDescent="0.25">
      <c r="A21" s="12">
        <v>19</v>
      </c>
      <c r="B21" s="91" t="s">
        <v>16</v>
      </c>
      <c r="C21" s="52">
        <v>29700</v>
      </c>
      <c r="D21" s="48">
        <v>28240</v>
      </c>
      <c r="E21" s="10">
        <v>30000</v>
      </c>
      <c r="F21" s="10">
        <v>24280</v>
      </c>
      <c r="G21" s="10">
        <v>31680</v>
      </c>
      <c r="H21" s="10">
        <v>32040</v>
      </c>
      <c r="I21" s="10">
        <v>31760</v>
      </c>
      <c r="J21" s="10">
        <v>27020</v>
      </c>
      <c r="K21" s="10">
        <v>31560</v>
      </c>
      <c r="L21" s="10">
        <v>29500</v>
      </c>
      <c r="M21" s="10">
        <v>29300</v>
      </c>
      <c r="N21" s="280">
        <v>30340</v>
      </c>
      <c r="O21" s="126">
        <f>SUM(Tabla3[[#This Row],[Gener]:[Desembre]])</f>
        <v>355420</v>
      </c>
    </row>
    <row r="22" spans="1:15" x14ac:dyDescent="0.25">
      <c r="A22" s="12">
        <v>20</v>
      </c>
      <c r="B22" s="91" t="s">
        <v>17</v>
      </c>
      <c r="C22" s="52"/>
      <c r="D22" s="48"/>
      <c r="E22" s="10"/>
      <c r="F22" s="10"/>
      <c r="G22" s="10"/>
      <c r="H22" s="10"/>
      <c r="I22" s="10"/>
      <c r="J22" s="10"/>
      <c r="K22" s="10"/>
      <c r="L22" s="10"/>
      <c r="M22" s="10"/>
      <c r="N22" s="280"/>
      <c r="O22" s="126">
        <f>SUM(Tabla3[[#This Row],[Gener]:[Desembre]])</f>
        <v>0</v>
      </c>
    </row>
    <row r="23" spans="1:15" x14ac:dyDescent="0.25">
      <c r="A23" s="12">
        <v>21</v>
      </c>
      <c r="B23" s="91" t="s">
        <v>18</v>
      </c>
      <c r="C23" s="52">
        <v>1104.3803712178997</v>
      </c>
      <c r="D23" s="48">
        <v>932.05555555555554</v>
      </c>
      <c r="E23" s="10">
        <v>1224.1347541347543</v>
      </c>
      <c r="F23" s="10">
        <v>1379.81</v>
      </c>
      <c r="G23" s="10">
        <v>1841.167268873151</v>
      </c>
      <c r="H23" s="10">
        <v>1533.750626566416</v>
      </c>
      <c r="I23" s="10">
        <v>1522.522679473899</v>
      </c>
      <c r="J23" s="10">
        <v>2109.823541674331</v>
      </c>
      <c r="K23" s="10">
        <v>1361.6216216216214</v>
      </c>
      <c r="L23" s="10">
        <v>1168.6198610973963</v>
      </c>
      <c r="M23" s="10">
        <v>1366.3412377096599</v>
      </c>
      <c r="N23" s="280">
        <v>1080.3900000000001</v>
      </c>
      <c r="O23" s="126">
        <f>SUM(Tabla3[[#This Row],[Gener]:[Desembre]])</f>
        <v>16624.617517924686</v>
      </c>
    </row>
    <row r="24" spans="1:15" x14ac:dyDescent="0.25">
      <c r="A24" s="12">
        <v>22</v>
      </c>
      <c r="B24" s="91" t="s">
        <v>19</v>
      </c>
      <c r="C24" s="52">
        <v>27736.08241650269</v>
      </c>
      <c r="D24" s="48">
        <v>25802.827149219353</v>
      </c>
      <c r="E24" s="10">
        <v>29493.32645974715</v>
      </c>
      <c r="F24" s="10">
        <v>27877.49</v>
      </c>
      <c r="G24" s="10">
        <v>29217.844566353186</v>
      </c>
      <c r="H24" s="10">
        <v>28910.613768442974</v>
      </c>
      <c r="I24" s="10">
        <v>25753.591663042764</v>
      </c>
      <c r="J24" s="10">
        <v>24892.332831274765</v>
      </c>
      <c r="K24" s="10">
        <v>28008.068814864047</v>
      </c>
      <c r="L24" s="10">
        <v>28939.908278735002</v>
      </c>
      <c r="M24" s="10">
        <v>25973.783521061701</v>
      </c>
      <c r="N24" s="280">
        <v>26892.100000000002</v>
      </c>
      <c r="O24" s="126">
        <f>SUM(Tabla3[[#This Row],[Gener]:[Desembre]])</f>
        <v>329497.9694692436</v>
      </c>
    </row>
    <row r="25" spans="1:15" x14ac:dyDescent="0.25">
      <c r="A25" s="12">
        <v>23</v>
      </c>
      <c r="B25" s="91" t="s">
        <v>43</v>
      </c>
      <c r="C25" s="52">
        <v>16075.938421225024</v>
      </c>
      <c r="D25" s="48">
        <v>14020</v>
      </c>
      <c r="E25" s="10">
        <v>14600</v>
      </c>
      <c r="F25" s="10">
        <v>14260</v>
      </c>
      <c r="G25" s="10">
        <v>18198.531057620181</v>
      </c>
      <c r="H25" s="10">
        <v>16692.955630354958</v>
      </c>
      <c r="I25" s="10">
        <v>14638.181966544269</v>
      </c>
      <c r="J25" s="10">
        <v>15582.897552466442</v>
      </c>
      <c r="K25" s="10">
        <v>16442.79171580523</v>
      </c>
      <c r="L25" s="10">
        <v>16234.241940729687</v>
      </c>
      <c r="M25" s="10">
        <v>12333.0995247011</v>
      </c>
      <c r="N25" s="280">
        <v>15219.9</v>
      </c>
      <c r="O25" s="126">
        <f>SUM(Tabla3[[#This Row],[Gener]:[Desembre]])</f>
        <v>184298.53780944689</v>
      </c>
    </row>
    <row r="26" spans="1:15" x14ac:dyDescent="0.25">
      <c r="A26" s="12">
        <v>24</v>
      </c>
      <c r="B26" s="91" t="s">
        <v>44</v>
      </c>
      <c r="C26" s="52">
        <v>19375.067076136504</v>
      </c>
      <c r="D26" s="48">
        <v>17648.571654426763</v>
      </c>
      <c r="E26" s="10">
        <v>21783.359685545329</v>
      </c>
      <c r="F26" s="10">
        <v>21227.59</v>
      </c>
      <c r="G26" s="10">
        <v>23561.794110089177</v>
      </c>
      <c r="H26" s="10">
        <v>18834.820379761593</v>
      </c>
      <c r="I26" s="10">
        <v>23388.850030711237</v>
      </c>
      <c r="J26" s="10">
        <v>21789.533049002534</v>
      </c>
      <c r="K26" s="10">
        <v>21059.900250910021</v>
      </c>
      <c r="L26" s="10">
        <v>20287.444069579728</v>
      </c>
      <c r="M26" s="10">
        <v>19381.572817854601</v>
      </c>
      <c r="N26" s="280">
        <v>21054.3</v>
      </c>
      <c r="O26" s="126">
        <f>SUM(Tabla3[[#This Row],[Gener]:[Desembre]])</f>
        <v>249392.80312401749</v>
      </c>
    </row>
    <row r="27" spans="1:15" x14ac:dyDescent="0.25">
      <c r="A27" s="12">
        <v>25</v>
      </c>
      <c r="B27" s="91" t="s">
        <v>20</v>
      </c>
      <c r="C27" s="52">
        <v>29751.907772893668</v>
      </c>
      <c r="D27" s="48">
        <v>28901.992034684412</v>
      </c>
      <c r="E27" s="10">
        <v>31332.155701754389</v>
      </c>
      <c r="F27" s="10">
        <v>31061.06</v>
      </c>
      <c r="G27" s="10">
        <v>44353.038424561142</v>
      </c>
      <c r="H27" s="10">
        <v>38721.101582212155</v>
      </c>
      <c r="I27" s="10">
        <v>32682.998019990831</v>
      </c>
      <c r="J27" s="10">
        <v>33008.054458999162</v>
      </c>
      <c r="K27" s="10">
        <v>34750.303211812075</v>
      </c>
      <c r="L27" s="10">
        <v>35780.639689011048</v>
      </c>
      <c r="M27" s="10">
        <v>35005.921132615302</v>
      </c>
      <c r="N27" s="280">
        <v>35747.360000000001</v>
      </c>
      <c r="O27" s="126">
        <f>SUM(Tabla3[[#This Row],[Gener]:[Desembre]])</f>
        <v>411096.53202853422</v>
      </c>
    </row>
    <row r="28" spans="1:15" x14ac:dyDescent="0.25">
      <c r="A28" s="12">
        <v>26</v>
      </c>
      <c r="B28" s="91" t="s">
        <v>45</v>
      </c>
      <c r="C28" s="52">
        <v>8180</v>
      </c>
      <c r="D28" s="48">
        <v>6220</v>
      </c>
      <c r="E28" s="10">
        <v>9900</v>
      </c>
      <c r="F28" s="10">
        <v>7540</v>
      </c>
      <c r="G28" s="10">
        <v>9040</v>
      </c>
      <c r="H28" s="10">
        <v>9880</v>
      </c>
      <c r="I28" s="10">
        <v>9540</v>
      </c>
      <c r="J28" s="10">
        <v>7400</v>
      </c>
      <c r="K28" s="10">
        <v>9040</v>
      </c>
      <c r="L28" s="10">
        <v>9120</v>
      </c>
      <c r="M28" s="10">
        <v>8040</v>
      </c>
      <c r="N28" s="280">
        <v>8600</v>
      </c>
      <c r="O28" s="126">
        <f>SUM(Tabla3[[#This Row],[Gener]:[Desembre]])</f>
        <v>102500</v>
      </c>
    </row>
    <row r="29" spans="1:15" x14ac:dyDescent="0.25">
      <c r="A29" s="12">
        <v>27</v>
      </c>
      <c r="B29" s="91" t="s">
        <v>46</v>
      </c>
      <c r="C29" s="52"/>
      <c r="D29" s="48"/>
      <c r="E29" s="10"/>
      <c r="F29" s="10"/>
      <c r="G29" s="10"/>
      <c r="H29" s="10"/>
      <c r="I29" s="10"/>
      <c r="J29" s="10"/>
      <c r="K29" s="10"/>
      <c r="L29" s="10"/>
      <c r="M29" s="10"/>
      <c r="N29" s="280"/>
      <c r="O29" s="126">
        <f>SUM(Tabla3[[#This Row],[Gener]:[Desembre]])</f>
        <v>0</v>
      </c>
    </row>
    <row r="30" spans="1:15" x14ac:dyDescent="0.25">
      <c r="A30" s="12">
        <v>28</v>
      </c>
      <c r="B30" s="91" t="s">
        <v>47</v>
      </c>
      <c r="C30" s="52">
        <v>14675.972413879317</v>
      </c>
      <c r="D30" s="48">
        <v>12885.157824412061</v>
      </c>
      <c r="E30" s="10">
        <v>14774.565769801349</v>
      </c>
      <c r="F30" s="10">
        <v>12612.42</v>
      </c>
      <c r="G30" s="10">
        <v>12389.896300831784</v>
      </c>
      <c r="H30" s="10">
        <v>13166.454661026793</v>
      </c>
      <c r="I30" s="10">
        <v>15665.994586538543</v>
      </c>
      <c r="J30" s="10">
        <v>14280.512389045087</v>
      </c>
      <c r="K30" s="10">
        <v>11867.999378739371</v>
      </c>
      <c r="L30" s="10">
        <v>15344.048267125876</v>
      </c>
      <c r="M30" s="10">
        <v>11783.236871884999</v>
      </c>
      <c r="N30" s="280">
        <v>11795.67</v>
      </c>
      <c r="O30" s="126">
        <f>SUM(Tabla3[[#This Row],[Gener]:[Desembre]])</f>
        <v>161241.92846328518</v>
      </c>
    </row>
    <row r="31" spans="1:15" x14ac:dyDescent="0.25">
      <c r="A31" s="12">
        <v>29</v>
      </c>
      <c r="B31" s="91" t="s">
        <v>48</v>
      </c>
      <c r="C31" s="52">
        <v>276.09509280447492</v>
      </c>
      <c r="D31" s="48">
        <v>248.55555555555554</v>
      </c>
      <c r="E31" s="10">
        <v>307.59351759351756</v>
      </c>
      <c r="F31" s="10">
        <v>160.81</v>
      </c>
      <c r="G31" s="10">
        <v>327.06142506142504</v>
      </c>
      <c r="H31" s="10">
        <v>324.06265664160401</v>
      </c>
      <c r="I31" s="10">
        <v>287.97535863389521</v>
      </c>
      <c r="J31" s="10">
        <v>314.00667083593913</v>
      </c>
      <c r="K31" s="10">
        <v>310.96096096096096</v>
      </c>
      <c r="L31" s="10">
        <v>252.1747144596952</v>
      </c>
      <c r="M31" s="10">
        <v>341.58530942741498</v>
      </c>
      <c r="N31" s="280">
        <v>254.54</v>
      </c>
      <c r="O31" s="126">
        <f>SUM(Tabla3[[#This Row],[Gener]:[Desembre]])</f>
        <v>3405.4212619744826</v>
      </c>
    </row>
    <row r="32" spans="1:15" x14ac:dyDescent="0.25">
      <c r="A32" s="12">
        <v>30</v>
      </c>
      <c r="B32" s="91" t="s">
        <v>50</v>
      </c>
      <c r="C32" s="52">
        <v>23520</v>
      </c>
      <c r="D32" s="48">
        <v>20660</v>
      </c>
      <c r="E32" s="10">
        <v>23840</v>
      </c>
      <c r="F32" s="10">
        <v>18840</v>
      </c>
      <c r="G32" s="10">
        <v>23940</v>
      </c>
      <c r="H32" s="10">
        <v>25280</v>
      </c>
      <c r="I32" s="10">
        <v>25380</v>
      </c>
      <c r="J32" s="10">
        <v>21500</v>
      </c>
      <c r="K32" s="10">
        <v>24000</v>
      </c>
      <c r="L32" s="10">
        <v>23920</v>
      </c>
      <c r="M32" s="10">
        <v>22600</v>
      </c>
      <c r="N32" s="280">
        <v>23440</v>
      </c>
      <c r="O32" s="126">
        <f>SUM(Tabla3[[#This Row],[Gener]:[Desembre]])</f>
        <v>276920</v>
      </c>
    </row>
    <row r="33" spans="1:17" x14ac:dyDescent="0.25">
      <c r="A33" s="12">
        <v>31</v>
      </c>
      <c r="B33" s="91" t="s">
        <v>51</v>
      </c>
      <c r="C33" s="52">
        <v>3244.0275861206846</v>
      </c>
      <c r="D33" s="48">
        <v>2969.4080564892961</v>
      </c>
      <c r="E33" s="10">
        <v>2865.1116495534893</v>
      </c>
      <c r="F33" s="10">
        <v>2980.58</v>
      </c>
      <c r="G33" s="10">
        <v>3000.2887997818871</v>
      </c>
      <c r="H33" s="10">
        <v>4801.6184286742036</v>
      </c>
      <c r="I33" s="10">
        <v>3335.3387467947905</v>
      </c>
      <c r="J33" s="10">
        <v>2786.6950999801202</v>
      </c>
      <c r="K33" s="10">
        <v>2692.0006212606295</v>
      </c>
      <c r="L33" s="10">
        <v>3110.0043362020888</v>
      </c>
      <c r="M33" s="10">
        <v>2467.5136033067101</v>
      </c>
      <c r="N33" s="280">
        <v>2861.87</v>
      </c>
      <c r="O33" s="126">
        <f>SUM(Tabla3[[#This Row],[Gener]:[Desembre]])</f>
        <v>37114.456928163898</v>
      </c>
    </row>
    <row r="34" spans="1:17" x14ac:dyDescent="0.25">
      <c r="A34" s="12">
        <v>32</v>
      </c>
      <c r="B34" s="91" t="s">
        <v>52</v>
      </c>
      <c r="C34" s="52">
        <v>20972.326088752925</v>
      </c>
      <c r="D34" s="48">
        <v>17809.634816382622</v>
      </c>
      <c r="E34" s="10">
        <v>19662.633256228357</v>
      </c>
      <c r="F34" s="10">
        <v>19076.88</v>
      </c>
      <c r="G34" s="10">
        <v>20796.592962889452</v>
      </c>
      <c r="H34" s="10">
        <v>22576.390829517914</v>
      </c>
      <c r="I34" s="10">
        <v>20872.1343894889</v>
      </c>
      <c r="J34" s="10">
        <v>22623.004524116088</v>
      </c>
      <c r="K34" s="10">
        <v>20862.880327386396</v>
      </c>
      <c r="L34" s="10">
        <v>21414.186586439882</v>
      </c>
      <c r="M34" s="10">
        <v>17415.902740829799</v>
      </c>
      <c r="N34" s="280">
        <v>18789.84</v>
      </c>
      <c r="O34" s="126">
        <f>SUM(Tabla3[[#This Row],[Gener]:[Desembre]])</f>
        <v>242872.40652203234</v>
      </c>
      <c r="Q34" s="18"/>
    </row>
    <row r="35" spans="1:17" x14ac:dyDescent="0.25">
      <c r="A35" s="12">
        <v>33</v>
      </c>
      <c r="B35" s="91" t="s">
        <v>21</v>
      </c>
      <c r="C35" s="52"/>
      <c r="D35" s="48"/>
      <c r="E35" s="10"/>
      <c r="F35" s="10"/>
      <c r="G35" s="10"/>
      <c r="H35" s="10"/>
      <c r="I35" s="10"/>
      <c r="J35" s="10"/>
      <c r="K35" s="10"/>
      <c r="L35" s="10"/>
      <c r="M35" s="10"/>
      <c r="N35" s="280"/>
      <c r="O35" s="126">
        <f>SUM(Tabla3[[#This Row],[Gener]:[Desembre]])</f>
        <v>0</v>
      </c>
    </row>
    <row r="36" spans="1:17" x14ac:dyDescent="0.25">
      <c r="A36" s="12">
        <v>34</v>
      </c>
      <c r="B36" s="91" t="s">
        <v>22</v>
      </c>
      <c r="C36" s="52">
        <v>5565.7401238154616</v>
      </c>
      <c r="D36" s="48">
        <v>4526.5537430049626</v>
      </c>
      <c r="E36" s="10">
        <v>5098.1827592697155</v>
      </c>
      <c r="F36" s="10">
        <v>4641.6400000000003</v>
      </c>
      <c r="G36" s="10">
        <v>6795.9569556166625</v>
      </c>
      <c r="H36" s="10">
        <v>4874.8891251383684</v>
      </c>
      <c r="I36" s="10">
        <v>5350.287147873647</v>
      </c>
      <c r="J36" s="10">
        <v>6363.9718074654193</v>
      </c>
      <c r="K36" s="10">
        <v>5396.2164555151094</v>
      </c>
      <c r="L36" s="10">
        <v>5626.8091662881052</v>
      </c>
      <c r="M36" s="10">
        <v>4725.0318273774201</v>
      </c>
      <c r="N36" s="280">
        <v>4362.58</v>
      </c>
      <c r="O36" s="126">
        <f>SUM(Tabla3[[#This Row],[Gener]:[Desembre]])</f>
        <v>63327.859111364873</v>
      </c>
    </row>
    <row r="37" spans="1:17" x14ac:dyDescent="0.25">
      <c r="A37" s="12">
        <v>35</v>
      </c>
      <c r="B37" s="91" t="s">
        <v>23</v>
      </c>
      <c r="C37" s="52">
        <v>5461.9239285679241</v>
      </c>
      <c r="D37" s="48">
        <v>5485.2633945400576</v>
      </c>
      <c r="E37" s="10">
        <v>5166.1190691144184</v>
      </c>
      <c r="F37" s="10">
        <v>2601.98</v>
      </c>
      <c r="G37" s="10">
        <v>7012.9680865823902</v>
      </c>
      <c r="H37" s="10">
        <v>8288.4252332735978</v>
      </c>
      <c r="I37" s="10">
        <v>9187.9270656939771</v>
      </c>
      <c r="J37" s="10">
        <v>5692.39269090788</v>
      </c>
      <c r="K37" s="10">
        <v>7976.1946588408464</v>
      </c>
      <c r="L37" s="10">
        <v>4415.7903591820032</v>
      </c>
      <c r="M37" s="10">
        <v>6340.0825724096103</v>
      </c>
      <c r="N37" s="280">
        <v>7621.3600000000006</v>
      </c>
      <c r="O37" s="126">
        <f>SUM(Tabla3[[#This Row],[Gener]:[Desembre]])</f>
        <v>75250.427059112699</v>
      </c>
    </row>
    <row r="38" spans="1:17" x14ac:dyDescent="0.25">
      <c r="A38" s="12">
        <v>36</v>
      </c>
      <c r="B38" s="91" t="s">
        <v>24</v>
      </c>
      <c r="C38" s="52">
        <v>2515.1053218330107</v>
      </c>
      <c r="D38" s="48">
        <v>1352.7204502814259</v>
      </c>
      <c r="E38" s="10">
        <v>1343.4615384615386</v>
      </c>
      <c r="F38" s="10">
        <v>1436.46</v>
      </c>
      <c r="G38" s="10">
        <v>1139.4871794871794</v>
      </c>
      <c r="H38" s="10">
        <v>1587.3812580231067</v>
      </c>
      <c r="I38" s="10">
        <v>1497.3665128543178</v>
      </c>
      <c r="J38" s="10">
        <v>2139.9195087256708</v>
      </c>
      <c r="K38" s="10">
        <v>818.71345029239774</v>
      </c>
      <c r="L38" s="10">
        <v>1818.375</v>
      </c>
      <c r="M38" s="10">
        <v>1558.125</v>
      </c>
      <c r="N38" s="280">
        <v>2341.88</v>
      </c>
      <c r="O38" s="126">
        <f>SUM(Tabla3[[#This Row],[Gener]:[Desembre]])</f>
        <v>19548.995219958651</v>
      </c>
    </row>
    <row r="39" spans="1:17" x14ac:dyDescent="0.25">
      <c r="A39" s="12">
        <v>37</v>
      </c>
      <c r="B39" s="91" t="s">
        <v>25</v>
      </c>
      <c r="C39" s="52">
        <v>9847.7882975580324</v>
      </c>
      <c r="D39" s="48">
        <v>9100.4179270342065</v>
      </c>
      <c r="E39" s="10">
        <v>10291.110824391029</v>
      </c>
      <c r="F39" s="10">
        <v>10755.92</v>
      </c>
      <c r="G39" s="10">
        <v>10386.555937750212</v>
      </c>
      <c r="H39" s="10">
        <v>12077.827049728101</v>
      </c>
      <c r="I39" s="10">
        <v>12170.356144465162</v>
      </c>
      <c r="J39" s="10">
        <v>10214.071417646599</v>
      </c>
      <c r="K39" s="10">
        <v>13786.94160105317</v>
      </c>
      <c r="L39" s="10">
        <v>10880.312603765931</v>
      </c>
      <c r="M39" s="10">
        <v>10447.351157093601</v>
      </c>
      <c r="N39" s="280">
        <v>10609.75</v>
      </c>
      <c r="O39" s="126">
        <f>SUM(Tabla3[[#This Row],[Gener]:[Desembre]])</f>
        <v>130568.40296048604</v>
      </c>
    </row>
    <row r="40" spans="1:17" x14ac:dyDescent="0.25">
      <c r="A40" s="12">
        <v>38</v>
      </c>
      <c r="B40" s="91" t="s">
        <v>5</v>
      </c>
      <c r="C40" s="52">
        <v>2308.0745341614911</v>
      </c>
      <c r="D40" s="48">
        <v>1942.030492030492</v>
      </c>
      <c r="E40" s="10">
        <v>2607.5385878489324</v>
      </c>
      <c r="F40" s="10">
        <v>2722.06</v>
      </c>
      <c r="G40" s="10">
        <v>2006.8120712722052</v>
      </c>
      <c r="H40" s="10">
        <v>2294.7855340622373</v>
      </c>
      <c r="I40" s="10">
        <v>2921.6923076923076</v>
      </c>
      <c r="J40" s="10">
        <v>3512.4577388903231</v>
      </c>
      <c r="K40" s="10">
        <v>2185.6661856661858</v>
      </c>
      <c r="L40" s="10">
        <v>2950.8300264550262</v>
      </c>
      <c r="M40" s="10">
        <v>2208.6980749746699</v>
      </c>
      <c r="N40" s="280">
        <v>2446.35</v>
      </c>
      <c r="O40" s="126">
        <f>SUM(Tabla3[[#This Row],[Gener]:[Desembre]])</f>
        <v>30106.995553053868</v>
      </c>
    </row>
    <row r="41" spans="1:17" x14ac:dyDescent="0.25">
      <c r="A41" s="12">
        <v>39</v>
      </c>
      <c r="B41" s="91" t="s">
        <v>6</v>
      </c>
      <c r="C41" s="52">
        <v>7605.5279503105585</v>
      </c>
      <c r="D41" s="48">
        <v>7888.1743762993765</v>
      </c>
      <c r="E41" s="10">
        <v>7067.2495894909689</v>
      </c>
      <c r="F41" s="10">
        <v>7947.26</v>
      </c>
      <c r="G41" s="10">
        <v>8176.821856374504</v>
      </c>
      <c r="H41" s="10">
        <v>9283.7762825904119</v>
      </c>
      <c r="I41" s="10">
        <v>9231.2307692307695</v>
      </c>
      <c r="J41" s="10">
        <v>9216.7292819539998</v>
      </c>
      <c r="K41" s="10">
        <v>8918.0038480038475</v>
      </c>
      <c r="L41" s="10">
        <v>8908.0456349206343</v>
      </c>
      <c r="M41" s="10">
        <v>7482.31509625127</v>
      </c>
      <c r="N41" s="280">
        <v>8625.66</v>
      </c>
      <c r="O41" s="126">
        <f>SUM(Tabla3[[#This Row],[Gener]:[Desembre]])</f>
        <v>100350.79468542636</v>
      </c>
    </row>
    <row r="42" spans="1:17" x14ac:dyDescent="0.25">
      <c r="A42" s="12">
        <v>40</v>
      </c>
      <c r="B42" s="91" t="s">
        <v>8</v>
      </c>
      <c r="C42" s="52">
        <v>332.14285714285717</v>
      </c>
      <c r="D42" s="48">
        <v>336.7398648648649</v>
      </c>
      <c r="E42" s="10">
        <v>473.33333333333337</v>
      </c>
      <c r="F42" s="10">
        <v>211.43</v>
      </c>
      <c r="G42" s="10">
        <v>407.03692432542096</v>
      </c>
      <c r="H42" s="10">
        <v>251.72413793103448</v>
      </c>
      <c r="I42" s="10">
        <v>455.23076923076923</v>
      </c>
      <c r="J42" s="10">
        <v>259.12921348314603</v>
      </c>
      <c r="K42" s="10">
        <v>354.7619047619047</v>
      </c>
      <c r="L42" s="10">
        <v>404.28571428571428</v>
      </c>
      <c r="M42" s="10">
        <v>477.00101317122602</v>
      </c>
      <c r="N42" s="280">
        <v>294.37</v>
      </c>
      <c r="O42" s="126">
        <f>SUM(Tabla3[[#This Row],[Gener]:[Desembre]])</f>
        <v>4257.1857325302708</v>
      </c>
    </row>
    <row r="43" spans="1:17" s="4" customFormat="1" ht="15.75" thickBot="1" x14ac:dyDescent="0.3">
      <c r="A43" s="85">
        <v>41</v>
      </c>
      <c r="B43" s="93" t="s">
        <v>49</v>
      </c>
      <c r="C43" s="53"/>
      <c r="D43" s="50"/>
      <c r="E43" s="65"/>
      <c r="F43" s="13"/>
      <c r="G43" s="13"/>
      <c r="H43" s="13"/>
      <c r="I43" s="13"/>
      <c r="J43" s="13"/>
      <c r="K43" s="246"/>
      <c r="L43" s="269"/>
      <c r="M43" s="13"/>
      <c r="N43" s="282"/>
      <c r="O43" s="127">
        <f>SUM(Tabla3[[#This Row],[Gener]:[Desembre]])</f>
        <v>0</v>
      </c>
    </row>
    <row r="44" spans="1:17" ht="15.75" thickBot="1" x14ac:dyDescent="0.3">
      <c r="A44" s="88"/>
      <c r="B44" s="227" t="s">
        <v>70</v>
      </c>
      <c r="C44" s="5">
        <f t="shared" ref="C44:O44" si="0">SUBTOTAL(109,C4:C43)</f>
        <v>655274.2028966645</v>
      </c>
      <c r="D44" s="6">
        <f t="shared" si="0"/>
        <v>598675.05511174211</v>
      </c>
      <c r="E44" s="6">
        <f t="shared" si="0"/>
        <v>663175.20431782969</v>
      </c>
      <c r="F44" s="6">
        <f t="shared" si="0"/>
        <v>608995.53349061077</v>
      </c>
      <c r="G44" s="6">
        <f t="shared" si="0"/>
        <v>720140.57160602219</v>
      </c>
      <c r="H44" s="6">
        <f t="shared" si="0"/>
        <v>710283.1237668728</v>
      </c>
      <c r="I44" s="6">
        <f t="shared" si="0"/>
        <v>696998.27197289979</v>
      </c>
      <c r="J44" s="6">
        <f t="shared" si="0"/>
        <v>640008.42388635746</v>
      </c>
      <c r="K44" s="6">
        <f t="shared" si="0"/>
        <v>664004.96695281565</v>
      </c>
      <c r="L44" s="6">
        <f t="shared" si="0"/>
        <v>682548.39686285856</v>
      </c>
      <c r="M44" s="6">
        <f t="shared" si="0"/>
        <v>635076.12994637538</v>
      </c>
      <c r="N44" s="6">
        <f t="shared" si="0"/>
        <v>660102.19000000006</v>
      </c>
      <c r="O44" s="25">
        <f t="shared" si="0"/>
        <v>7935282.0708110472</v>
      </c>
    </row>
    <row r="45" spans="1:17" ht="15.75" thickBot="1" x14ac:dyDescent="0.3">
      <c r="A45" s="88"/>
      <c r="B45" s="26" t="s">
        <v>67</v>
      </c>
      <c r="C45" s="27">
        <v>629807</v>
      </c>
      <c r="D45" s="28">
        <v>560436</v>
      </c>
      <c r="E45" s="28">
        <v>654482</v>
      </c>
      <c r="F45" s="28">
        <v>637313.08744638693</v>
      </c>
      <c r="G45" s="28">
        <v>644043.9315793853</v>
      </c>
      <c r="H45" s="28">
        <v>627490.83275663399</v>
      </c>
      <c r="I45" s="28">
        <v>645919.95862308715</v>
      </c>
      <c r="J45" s="28">
        <v>659514.58057588479</v>
      </c>
      <c r="K45" s="28">
        <v>655967.48529900005</v>
      </c>
      <c r="L45" s="28">
        <v>651322.89905257395</v>
      </c>
      <c r="M45" s="28">
        <v>625152.63317861862</v>
      </c>
      <c r="N45" s="29">
        <v>664031.82555771177</v>
      </c>
      <c r="O45" s="30">
        <f>SUM(Tabla3[[#This Row],[Gener]:[Desembre]])</f>
        <v>7655482.2340692831</v>
      </c>
    </row>
    <row r="46" spans="1:17" ht="15.75" thickBot="1" x14ac:dyDescent="0.3">
      <c r="A46" s="88"/>
      <c r="B46" s="76" t="s">
        <v>58</v>
      </c>
      <c r="C46" s="225">
        <f>(C44/C45)-1</f>
        <v>4.0436519277595284E-2</v>
      </c>
      <c r="D46" s="226">
        <f t="shared" ref="D46:O46" si="1">(D44/D45)-1</f>
        <v>6.823090435257928E-2</v>
      </c>
      <c r="E46" s="226">
        <f t="shared" si="1"/>
        <v>1.3282572046029895E-2</v>
      </c>
      <c r="F46" s="226">
        <f t="shared" si="1"/>
        <v>-4.4432719982638536E-2</v>
      </c>
      <c r="G46" s="226">
        <f t="shared" si="1"/>
        <v>0.11815442440397739</v>
      </c>
      <c r="H46" s="226">
        <f t="shared" si="1"/>
        <v>0.13194183355081623</v>
      </c>
      <c r="I46" s="226">
        <f t="shared" si="1"/>
        <v>7.9078394571823862E-2</v>
      </c>
      <c r="J46" s="226">
        <f t="shared" si="1"/>
        <v>-2.9576535931161163E-2</v>
      </c>
      <c r="K46" s="226">
        <f t="shared" si="1"/>
        <v>1.2252865933060741E-2</v>
      </c>
      <c r="L46" s="226">
        <f t="shared" si="1"/>
        <v>4.7941655138650452E-2</v>
      </c>
      <c r="M46" s="226">
        <f t="shared" si="1"/>
        <v>1.5873718258691882E-2</v>
      </c>
      <c r="N46" s="226">
        <f t="shared" si="1"/>
        <v>-5.9178421974146467E-3</v>
      </c>
      <c r="O46" s="226">
        <f t="shared" si="1"/>
        <v>3.6548949914163131E-2</v>
      </c>
    </row>
    <row r="47" spans="1:17" ht="15.75" thickBot="1" x14ac:dyDescent="0.3">
      <c r="A47" s="13"/>
      <c r="B47" s="258" t="s">
        <v>66</v>
      </c>
      <c r="C47" s="228">
        <v>4605.7971033356971</v>
      </c>
      <c r="D47" s="229">
        <v>4724.9448882579063</v>
      </c>
      <c r="E47" s="229">
        <v>4064.7956821704006</v>
      </c>
      <c r="F47" s="229">
        <v>2264.4699999999998</v>
      </c>
      <c r="G47" s="229">
        <v>3139.4283939781371</v>
      </c>
      <c r="H47" s="229">
        <v>4336.8762331274065</v>
      </c>
      <c r="I47" s="229">
        <v>4841.7280271004593</v>
      </c>
      <c r="J47" s="229">
        <v>3851.5761136425026</v>
      </c>
      <c r="K47" s="229">
        <v>4375</v>
      </c>
      <c r="L47" s="229">
        <v>3512</v>
      </c>
      <c r="M47" s="229">
        <v>2523.8700536247802</v>
      </c>
      <c r="N47" s="229">
        <v>3237.81</v>
      </c>
      <c r="O47" s="259">
        <f>SUM(C47:N47)</f>
        <v>45478.296495237286</v>
      </c>
    </row>
    <row r="49" s="3" customFormat="1" x14ac:dyDescent="0.25"/>
    <row r="50" s="3" customFormat="1" x14ac:dyDescent="0.25"/>
  </sheetData>
  <pageMargins left="0.47" right="0.19685039370078741" top="0.51181102362204722" bottom="0.39370078740157483" header="0.19685039370078741" footer="0.15748031496062992"/>
  <pageSetup paperSize="9" scale="70" orientation="landscape" r:id="rId1"/>
  <headerFooter>
    <oddHeader>&amp;L&amp;"Calibri,Normal"&amp;G&amp;C&amp;"Calibri,Normal"&amp;F&amp;R&amp;"Calibri,Normal"&amp;G</oddHeader>
    <oddFooter>&amp;L&amp;"Calibri,Normal"&amp;D&amp;C&amp;"Calibri,Normal"&amp;A&amp;R&amp;"Calibri,Normal"&amp;P de &amp;N</oddFooter>
  </headerFooter>
  <drawing r:id="rId2"/>
  <legacyDrawingHF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R48"/>
  <sheetViews>
    <sheetView showZeros="0" zoomScale="90" zoomScaleNormal="90" workbookViewId="0">
      <selection activeCell="G31" sqref="G31"/>
    </sheetView>
  </sheetViews>
  <sheetFormatPr baseColWidth="10" defaultColWidth="11.42578125" defaultRowHeight="15" x14ac:dyDescent="0.25"/>
  <cols>
    <col min="1" max="1" width="5.42578125" style="3" customWidth="1"/>
    <col min="2" max="2" width="26.140625" style="3" bestFit="1" customWidth="1"/>
    <col min="3" max="5" width="11.42578125" style="2"/>
    <col min="6" max="6" width="11.85546875" style="2" bestFit="1" customWidth="1"/>
    <col min="7" max="10" width="11.42578125" style="2"/>
    <col min="11" max="11" width="11.85546875" style="2" customWidth="1"/>
    <col min="12" max="12" width="11.42578125" style="2"/>
    <col min="13" max="13" width="12.5703125" style="2" customWidth="1"/>
    <col min="14" max="14" width="12.28515625" style="2" customWidth="1"/>
    <col min="15" max="15" width="11.42578125" style="2"/>
    <col min="16" max="16384" width="11.42578125" style="3"/>
  </cols>
  <sheetData>
    <row r="2" spans="1:15" ht="15.75" x14ac:dyDescent="0.25">
      <c r="B2" s="1" t="s">
        <v>73</v>
      </c>
    </row>
    <row r="3" spans="1:15" ht="15.75" thickBot="1" x14ac:dyDescent="0.3">
      <c r="C3" s="4" t="s">
        <v>54</v>
      </c>
    </row>
    <row r="4" spans="1:15" ht="15.75" thickBot="1" x14ac:dyDescent="0.3">
      <c r="A4" s="97" t="s">
        <v>59</v>
      </c>
      <c r="B4" s="20" t="s">
        <v>57</v>
      </c>
      <c r="C4" s="5" t="s">
        <v>26</v>
      </c>
      <c r="D4" s="6" t="s">
        <v>27</v>
      </c>
      <c r="E4" s="6" t="s">
        <v>28</v>
      </c>
      <c r="F4" s="6" t="s">
        <v>29</v>
      </c>
      <c r="G4" s="6" t="s">
        <v>30</v>
      </c>
      <c r="H4" s="6" t="s">
        <v>31</v>
      </c>
      <c r="I4" s="6" t="s">
        <v>32</v>
      </c>
      <c r="J4" s="6" t="s">
        <v>33</v>
      </c>
      <c r="K4" s="6" t="s">
        <v>34</v>
      </c>
      <c r="L4" s="6" t="s">
        <v>35</v>
      </c>
      <c r="M4" s="6" t="s">
        <v>36</v>
      </c>
      <c r="N4" s="7" t="s">
        <v>37</v>
      </c>
      <c r="O4" s="25" t="s">
        <v>38</v>
      </c>
    </row>
    <row r="5" spans="1:15" x14ac:dyDescent="0.25">
      <c r="A5" s="98">
        <v>1</v>
      </c>
      <c r="B5" s="95" t="s">
        <v>39</v>
      </c>
      <c r="C5" s="51">
        <v>14472.608872608871</v>
      </c>
      <c r="D5" s="47">
        <v>19398.077522901054</v>
      </c>
      <c r="E5" s="47">
        <v>21576.830285168289</v>
      </c>
      <c r="F5" s="47">
        <v>6450.78</v>
      </c>
      <c r="G5" s="47">
        <v>42610.190562613432</v>
      </c>
      <c r="H5" s="48">
        <v>18582.764643642331</v>
      </c>
      <c r="I5" s="47">
        <v>21647.142857142855</v>
      </c>
      <c r="J5" s="47">
        <v>18509.63870967742</v>
      </c>
      <c r="K5" s="47">
        <v>31728.799702712746</v>
      </c>
      <c r="L5" s="47">
        <v>15958.1025436649</v>
      </c>
      <c r="M5" s="48">
        <v>18469.696969697001</v>
      </c>
      <c r="N5" s="48">
        <v>14883.16</v>
      </c>
      <c r="O5" s="125">
        <f>SUM(Tabla5[[#This Row],[Gener]:[Desembre]])</f>
        <v>244287.79266982886</v>
      </c>
    </row>
    <row r="6" spans="1:15" x14ac:dyDescent="0.25">
      <c r="A6" s="99">
        <v>2</v>
      </c>
      <c r="B6" s="96" t="s">
        <v>0</v>
      </c>
      <c r="C6" s="52">
        <v>15656.55462184874</v>
      </c>
      <c r="D6" s="48">
        <v>15050.644995642262</v>
      </c>
      <c r="E6" s="48">
        <v>20638.637551325119</v>
      </c>
      <c r="F6" s="48">
        <v>15934.73</v>
      </c>
      <c r="G6" s="48">
        <v>18738.573933372296</v>
      </c>
      <c r="H6" s="48">
        <v>15043.943661971831</v>
      </c>
      <c r="I6" s="48">
        <v>24497.712471352177</v>
      </c>
      <c r="J6" s="48">
        <v>10699.285714285714</v>
      </c>
      <c r="K6" s="48">
        <v>15838.823529411764</v>
      </c>
      <c r="L6" s="48">
        <v>18783.5757575758</v>
      </c>
      <c r="M6" s="48">
        <v>20104.217571803802</v>
      </c>
      <c r="N6" s="48">
        <v>16615.16</v>
      </c>
      <c r="O6" s="126">
        <f>SUM(Tabla5[[#This Row],[Gener]:[Desembre]])</f>
        <v>207601.85980858954</v>
      </c>
    </row>
    <row r="7" spans="1:15" x14ac:dyDescent="0.25">
      <c r="A7" s="99">
        <v>3</v>
      </c>
      <c r="B7" s="96" t="s">
        <v>1</v>
      </c>
      <c r="C7" s="52">
        <v>36483.448232921925</v>
      </c>
      <c r="D7" s="48">
        <v>17924.448064067325</v>
      </c>
      <c r="E7" s="48">
        <v>40444.249017957351</v>
      </c>
      <c r="F7" s="48">
        <v>36216.5</v>
      </c>
      <c r="G7" s="48">
        <v>32336.108218264075</v>
      </c>
      <c r="H7" s="48">
        <v>35114.581718685593</v>
      </c>
      <c r="I7" s="48">
        <v>38136.715452717304</v>
      </c>
      <c r="J7" s="48">
        <v>41800.589431873799</v>
      </c>
      <c r="K7" s="48">
        <v>34182.460583579705</v>
      </c>
      <c r="L7" s="48">
        <v>30969.857274919748</v>
      </c>
      <c r="M7" s="48">
        <v>58792.239862913666</v>
      </c>
      <c r="N7" s="48">
        <v>33761.455459542303</v>
      </c>
      <c r="O7" s="126">
        <f>SUM(Tabla5[[#This Row],[Gener]:[Desembre]])</f>
        <v>436162.6533174428</v>
      </c>
    </row>
    <row r="8" spans="1:15" x14ac:dyDescent="0.25">
      <c r="A8" s="99">
        <v>4</v>
      </c>
      <c r="B8" s="96" t="s">
        <v>2</v>
      </c>
      <c r="C8" s="52">
        <v>2070</v>
      </c>
      <c r="D8" s="48">
        <v>1475.5555555555557</v>
      </c>
      <c r="E8" s="48">
        <v>2056.4705882352941</v>
      </c>
      <c r="F8" s="48">
        <v>468.41</v>
      </c>
      <c r="G8" s="48">
        <v>1951.1111111111111</v>
      </c>
      <c r="H8" s="48">
        <v>1768.2051282051282</v>
      </c>
      <c r="I8" s="48">
        <v>1617.7777777777778</v>
      </c>
      <c r="J8" s="48">
        <v>3360</v>
      </c>
      <c r="K8" s="48">
        <v>1106.0869565217392</v>
      </c>
      <c r="L8" s="48">
        <v>753.41772151898704</v>
      </c>
      <c r="M8" s="48">
        <v>2120</v>
      </c>
      <c r="N8" s="48">
        <v>2061.71</v>
      </c>
      <c r="O8" s="126">
        <f>SUM(Tabla5[[#This Row],[Gener]:[Desembre]])</f>
        <v>20808.744838925595</v>
      </c>
    </row>
    <row r="9" spans="1:15" x14ac:dyDescent="0.25">
      <c r="A9" s="99">
        <v>5</v>
      </c>
      <c r="B9" s="96" t="s">
        <v>3</v>
      </c>
      <c r="C9" s="52">
        <v>9556.4038319823139</v>
      </c>
      <c r="D9" s="48">
        <v>19018.046168632274</v>
      </c>
      <c r="E9" s="48">
        <v>5178.3761391880689</v>
      </c>
      <c r="F9" s="48">
        <v>19281.93</v>
      </c>
      <c r="G9" s="48">
        <v>12456.409179541024</v>
      </c>
      <c r="H9" s="48">
        <v>16603.846153846152</v>
      </c>
      <c r="I9" s="48">
        <v>20025.376344086024</v>
      </c>
      <c r="J9" s="48">
        <v>18977.333333333332</v>
      </c>
      <c r="K9" s="48">
        <v>18500</v>
      </c>
      <c r="L9" s="48">
        <v>13049.4489795918</v>
      </c>
      <c r="M9" s="48">
        <v>14373.8996873878</v>
      </c>
      <c r="N9" s="48">
        <v>16126.62</v>
      </c>
      <c r="O9" s="126">
        <f>SUM(Tabla5[[#This Row],[Gener]:[Desembre]])</f>
        <v>183147.68981758881</v>
      </c>
    </row>
    <row r="10" spans="1:15" x14ac:dyDescent="0.25">
      <c r="A10" s="99">
        <v>6</v>
      </c>
      <c r="B10" s="96" t="s">
        <v>4</v>
      </c>
      <c r="C10" s="52">
        <v>40592.978083491464</v>
      </c>
      <c r="D10" s="48">
        <v>26849.302925286753</v>
      </c>
      <c r="E10" s="48">
        <v>38805.514950166107</v>
      </c>
      <c r="F10" s="48">
        <v>25518.26</v>
      </c>
      <c r="G10" s="48">
        <v>36210.536740678675</v>
      </c>
      <c r="H10" s="48">
        <v>50418.287698748703</v>
      </c>
      <c r="I10" s="48">
        <v>34357.82608695652</v>
      </c>
      <c r="J10" s="48">
        <v>34472.467532467534</v>
      </c>
      <c r="K10" s="48">
        <v>24596.102456744149</v>
      </c>
      <c r="L10" s="48">
        <v>27331.779781680099</v>
      </c>
      <c r="M10" s="48">
        <v>30491.797456279801</v>
      </c>
      <c r="N10" s="48">
        <v>42293</v>
      </c>
      <c r="O10" s="126">
        <f>SUM(Tabla5[[#This Row],[Gener]:[Desembre]])</f>
        <v>411937.85371249978</v>
      </c>
    </row>
    <row r="11" spans="1:15" x14ac:dyDescent="0.25">
      <c r="A11" s="99">
        <v>8</v>
      </c>
      <c r="B11" s="96" t="s">
        <v>7</v>
      </c>
      <c r="C11" s="52">
        <v>3993.7</v>
      </c>
      <c r="D11" s="48">
        <v>3320</v>
      </c>
      <c r="E11" s="48">
        <v>4370</v>
      </c>
      <c r="F11" s="48">
        <v>995.36</v>
      </c>
      <c r="G11" s="48">
        <v>4390</v>
      </c>
      <c r="H11" s="48">
        <v>3757.4358974358975</v>
      </c>
      <c r="I11" s="48">
        <v>3640</v>
      </c>
      <c r="J11" s="48">
        <v>10877.142857142857</v>
      </c>
      <c r="K11" s="48">
        <v>1966.376811594203</v>
      </c>
      <c r="L11" s="48">
        <v>1601.0126582278499</v>
      </c>
      <c r="M11" s="48">
        <v>4004.4444444444398</v>
      </c>
      <c r="N11" s="48">
        <v>4381.1400000000003</v>
      </c>
      <c r="O11" s="126">
        <f>SUM(Tabla5[[#This Row],[Gener]:[Desembre]])</f>
        <v>47296.61266884525</v>
      </c>
    </row>
    <row r="12" spans="1:15" x14ac:dyDescent="0.25">
      <c r="A12" s="99">
        <v>9</v>
      </c>
      <c r="B12" s="96" t="s">
        <v>40</v>
      </c>
      <c r="C12" s="52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9"/>
      <c r="O12" s="126">
        <f>SUM(Tabla5[[#This Row],[Gener]:[Desembre]])</f>
        <v>0</v>
      </c>
    </row>
    <row r="13" spans="1:15" x14ac:dyDescent="0.25">
      <c r="A13" s="99">
        <v>10</v>
      </c>
      <c r="B13" s="96" t="s">
        <v>41</v>
      </c>
      <c r="C13" s="52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9"/>
      <c r="O13" s="126">
        <f>SUM(Tabla5[[#This Row],[Gener]:[Desembre]])</f>
        <v>0</v>
      </c>
    </row>
    <row r="14" spans="1:15" x14ac:dyDescent="0.25">
      <c r="A14" s="99">
        <v>11</v>
      </c>
      <c r="B14" s="96" t="s">
        <v>9</v>
      </c>
      <c r="C14" s="52">
        <v>123306.15473887815</v>
      </c>
      <c r="D14" s="48">
        <v>95622.849145439599</v>
      </c>
      <c r="E14" s="48">
        <v>93153.28144189794</v>
      </c>
      <c r="F14" s="48">
        <v>69893.8</v>
      </c>
      <c r="G14" s="48">
        <v>111317.34023487785</v>
      </c>
      <c r="H14" s="48">
        <v>84121.364679423699</v>
      </c>
      <c r="I14" s="48">
        <v>78176.363636363647</v>
      </c>
      <c r="J14" s="48">
        <v>75053.976022223345</v>
      </c>
      <c r="K14" s="48">
        <v>90658.341095856216</v>
      </c>
      <c r="L14" s="48">
        <v>90149.770788641399</v>
      </c>
      <c r="M14" s="48">
        <v>76325.153288445101</v>
      </c>
      <c r="N14" s="48">
        <v>96442.76</v>
      </c>
      <c r="O14" s="126">
        <f>SUM(Tabla5[[#This Row],[Gener]:[Desembre]])</f>
        <v>1084221.1550720469</v>
      </c>
    </row>
    <row r="15" spans="1:15" x14ac:dyDescent="0.25">
      <c r="A15" s="99">
        <v>12</v>
      </c>
      <c r="B15" s="96" t="s">
        <v>10</v>
      </c>
      <c r="C15" s="52">
        <v>5007.5333333333328</v>
      </c>
      <c r="D15" s="48">
        <v>5172.105263157895</v>
      </c>
      <c r="E15" s="48">
        <v>2225.3521126760561</v>
      </c>
      <c r="F15" s="48">
        <v>6720.17</v>
      </c>
      <c r="G15" s="48">
        <v>4732.4338909875878</v>
      </c>
      <c r="H15" s="48">
        <v>10261.23375060183</v>
      </c>
      <c r="I15" s="48">
        <v>4451.7647058823532</v>
      </c>
      <c r="J15" s="48">
        <v>6881.8989898989894</v>
      </c>
      <c r="K15" s="48">
        <v>6542</v>
      </c>
      <c r="L15" s="48">
        <v>4495.8610567514697</v>
      </c>
      <c r="M15" s="48">
        <v>3189.6900821815798</v>
      </c>
      <c r="N15" s="48">
        <v>4903.3500000000004</v>
      </c>
      <c r="O15" s="126">
        <f>SUM(Tabla5[[#This Row],[Gener]:[Desembre]])</f>
        <v>64583.393185471097</v>
      </c>
    </row>
    <row r="16" spans="1:15" x14ac:dyDescent="0.25">
      <c r="A16" s="99">
        <v>13</v>
      </c>
      <c r="B16" s="96" t="s">
        <v>42</v>
      </c>
      <c r="C16" s="52">
        <v>21028.96551724138</v>
      </c>
      <c r="D16" s="48">
        <v>13923.448275862069</v>
      </c>
      <c r="E16" s="48">
        <v>13614.20634920635</v>
      </c>
      <c r="F16" s="48">
        <v>14681.34</v>
      </c>
      <c r="G16" s="48">
        <v>11790.87508821454</v>
      </c>
      <c r="H16" s="48">
        <v>9177.9720279720277</v>
      </c>
      <c r="I16" s="48">
        <v>10034.623655913978</v>
      </c>
      <c r="J16" s="48">
        <v>11709.333333333334</v>
      </c>
      <c r="K16" s="48">
        <v>18500</v>
      </c>
      <c r="L16" s="48">
        <v>14123.588235294101</v>
      </c>
      <c r="M16" s="48">
        <v>16514.0625</v>
      </c>
      <c r="N16" s="48">
        <v>9480.2099999999991</v>
      </c>
      <c r="O16" s="126">
        <f>SUM(Tabla5[[#This Row],[Gener]:[Desembre]])</f>
        <v>164578.62498303776</v>
      </c>
    </row>
    <row r="17" spans="1:15" x14ac:dyDescent="0.25">
      <c r="A17" s="99">
        <v>14</v>
      </c>
      <c r="B17" s="96" t="s">
        <v>11</v>
      </c>
      <c r="C17" s="52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9"/>
      <c r="O17" s="126">
        <f>SUM(Tabla5[[#This Row],[Gener]:[Desembre]])</f>
        <v>0</v>
      </c>
    </row>
    <row r="18" spans="1:15" x14ac:dyDescent="0.25">
      <c r="A18" s="99">
        <v>15</v>
      </c>
      <c r="B18" s="96" t="s">
        <v>12</v>
      </c>
      <c r="C18" s="52">
        <v>21979.526050420169</v>
      </c>
      <c r="D18" s="48">
        <v>11518.644412191581</v>
      </c>
      <c r="E18" s="48">
        <v>18429.318303811058</v>
      </c>
      <c r="F18" s="48">
        <v>7037.88</v>
      </c>
      <c r="G18" s="48">
        <v>12232.470588235294</v>
      </c>
      <c r="H18" s="48">
        <v>15696.296296296296</v>
      </c>
      <c r="I18" s="48">
        <v>16800</v>
      </c>
      <c r="J18" s="48">
        <v>11580</v>
      </c>
      <c r="K18" s="48">
        <v>11273.707865168539</v>
      </c>
      <c r="L18" s="48">
        <v>7920.8278388278404</v>
      </c>
      <c r="M18" s="48">
        <v>9669.2464878671799</v>
      </c>
      <c r="N18" s="48">
        <v>19913.490000000002</v>
      </c>
      <c r="O18" s="126">
        <f>SUM(Tabla5[[#This Row],[Gener]:[Desembre]])</f>
        <v>164051.40784281792</v>
      </c>
    </row>
    <row r="19" spans="1:15" x14ac:dyDescent="0.25">
      <c r="A19" s="99">
        <v>16</v>
      </c>
      <c r="B19" s="96" t="s">
        <v>13</v>
      </c>
      <c r="C19" s="52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9"/>
      <c r="O19" s="126">
        <f>SUM(Tabla5[[#This Row],[Gener]:[Desembre]])</f>
        <v>0</v>
      </c>
    </row>
    <row r="20" spans="1:15" x14ac:dyDescent="0.25">
      <c r="A20" s="99">
        <v>17</v>
      </c>
      <c r="B20" s="96" t="s">
        <v>14</v>
      </c>
      <c r="C20" s="52">
        <v>8666.6666666666679</v>
      </c>
      <c r="D20" s="48">
        <v>9297.8651362984219</v>
      </c>
      <c r="E20" s="48">
        <v>15152.671614100185</v>
      </c>
      <c r="F20" s="48">
        <v>7433</v>
      </c>
      <c r="G20" s="48">
        <v>12705.952380952382</v>
      </c>
      <c r="H20" s="48">
        <v>8048.9795918367345</v>
      </c>
      <c r="I20" s="48">
        <v>15242.749445676274</v>
      </c>
      <c r="J20" s="48">
        <v>11734.881987577639</v>
      </c>
      <c r="K20" s="48">
        <v>16691.606837606836</v>
      </c>
      <c r="L20" s="48">
        <v>12393.073363499199</v>
      </c>
      <c r="M20" s="48">
        <v>14100</v>
      </c>
      <c r="N20" s="48">
        <v>3415.24</v>
      </c>
      <c r="O20" s="126">
        <f>SUM(Tabla5[[#This Row],[Gener]:[Desembre]])</f>
        <v>134882.68702421433</v>
      </c>
    </row>
    <row r="21" spans="1:15" x14ac:dyDescent="0.25">
      <c r="A21" s="99">
        <v>18</v>
      </c>
      <c r="B21" s="96" t="s">
        <v>15</v>
      </c>
      <c r="C21" s="52">
        <v>84716.382009400506</v>
      </c>
      <c r="D21" s="48">
        <v>49556.571458553823</v>
      </c>
      <c r="E21" s="48">
        <v>65673.139128008494</v>
      </c>
      <c r="F21" s="48">
        <v>76419.7</v>
      </c>
      <c r="G21" s="48">
        <v>81651.655998197108</v>
      </c>
      <c r="H21" s="48">
        <v>61800.574516354834</v>
      </c>
      <c r="I21" s="48">
        <v>73452.017339715676</v>
      </c>
      <c r="J21" s="48">
        <v>74322.700272090005</v>
      </c>
      <c r="K21" s="48">
        <v>56566.450662521369</v>
      </c>
      <c r="L21" s="48">
        <v>80174.286532410901</v>
      </c>
      <c r="M21" s="48">
        <v>52883.3919904703</v>
      </c>
      <c r="N21" s="48">
        <v>36907</v>
      </c>
      <c r="O21" s="126">
        <f>SUM(Tabla5[[#This Row],[Gener]:[Desembre]])</f>
        <v>794123.86990772304</v>
      </c>
    </row>
    <row r="22" spans="1:15" x14ac:dyDescent="0.25">
      <c r="A22" s="99">
        <v>19</v>
      </c>
      <c r="B22" s="96" t="s">
        <v>16</v>
      </c>
      <c r="C22" s="52">
        <v>21020</v>
      </c>
      <c r="D22" s="48">
        <v>14240</v>
      </c>
      <c r="E22" s="48">
        <v>21520</v>
      </c>
      <c r="F22" s="48">
        <v>12553.33</v>
      </c>
      <c r="G22" s="48">
        <v>14354.016393442624</v>
      </c>
      <c r="H22" s="48">
        <v>11850.880000000001</v>
      </c>
      <c r="I22" s="48">
        <v>12169.8586017282</v>
      </c>
      <c r="J22" s="48">
        <v>13187.144827586206</v>
      </c>
      <c r="K22" s="48">
        <v>12549.876543209877</v>
      </c>
      <c r="L22" s="48">
        <v>15487.2</v>
      </c>
      <c r="M22" s="48">
        <v>12611.2027103331</v>
      </c>
      <c r="N22" s="48">
        <v>7839.16</v>
      </c>
      <c r="O22" s="126">
        <f>SUM(Tabla5[[#This Row],[Gener]:[Desembre]])</f>
        <v>169382.66907630002</v>
      </c>
    </row>
    <row r="23" spans="1:15" x14ac:dyDescent="0.25">
      <c r="A23" s="99">
        <v>20</v>
      </c>
      <c r="B23" s="96" t="s">
        <v>17</v>
      </c>
      <c r="C23" s="52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126">
        <f>SUM(Tabla5[[#This Row],[Gener]:[Desembre]])</f>
        <v>0</v>
      </c>
    </row>
    <row r="24" spans="1:15" x14ac:dyDescent="0.25">
      <c r="A24" s="99">
        <v>21</v>
      </c>
      <c r="B24" s="96" t="s">
        <v>18</v>
      </c>
      <c r="C24" s="52">
        <v>2070</v>
      </c>
      <c r="D24" s="48">
        <v>1475.5555555555557</v>
      </c>
      <c r="E24" s="48">
        <v>2313.5294117647059</v>
      </c>
      <c r="F24" s="48">
        <v>468.41</v>
      </c>
      <c r="G24" s="48">
        <v>1951.1111111111111</v>
      </c>
      <c r="H24" s="48">
        <v>2652.3076923076924</v>
      </c>
      <c r="I24" s="48">
        <v>1617.7777777777778</v>
      </c>
      <c r="J24" s="48">
        <v>4371.4285714285716</v>
      </c>
      <c r="K24" s="48">
        <v>983.1884057971015</v>
      </c>
      <c r="L24" s="48">
        <v>753.41772151898704</v>
      </c>
      <c r="M24" s="48">
        <v>1884.44444444444</v>
      </c>
      <c r="N24" s="48">
        <v>2061.71</v>
      </c>
      <c r="O24" s="126">
        <f>SUM(Tabla5[[#This Row],[Gener]:[Desembre]])</f>
        <v>22602.880691705945</v>
      </c>
    </row>
    <row r="25" spans="1:15" x14ac:dyDescent="0.25">
      <c r="A25" s="99">
        <v>22</v>
      </c>
      <c r="B25" s="96" t="s">
        <v>19</v>
      </c>
      <c r="C25" s="52">
        <v>29365.627237627235</v>
      </c>
      <c r="D25" s="48">
        <v>18289.941288375754</v>
      </c>
      <c r="E25" s="48">
        <v>21760.893487551097</v>
      </c>
      <c r="F25" s="48">
        <v>17149.7</v>
      </c>
      <c r="G25" s="48">
        <v>15576.243998508926</v>
      </c>
      <c r="H25" s="48">
        <v>19065.133001083424</v>
      </c>
      <c r="I25" s="48">
        <v>24419.240506329115</v>
      </c>
      <c r="J25" s="48">
        <v>22221.864788732397</v>
      </c>
      <c r="K25" s="48">
        <v>25555.64172280057</v>
      </c>
      <c r="L25" s="48">
        <v>14653.8019070228</v>
      </c>
      <c r="M25" s="48">
        <v>17709.7952922205</v>
      </c>
      <c r="N25" s="48">
        <v>19346.54</v>
      </c>
      <c r="O25" s="126">
        <f>SUM(Tabla5[[#This Row],[Gener]:[Desembre]])</f>
        <v>245114.42323025185</v>
      </c>
    </row>
    <row r="26" spans="1:15" x14ac:dyDescent="0.25">
      <c r="A26" s="99">
        <v>23</v>
      </c>
      <c r="B26" s="96" t="s">
        <v>43</v>
      </c>
      <c r="C26" s="52">
        <v>34530.053724053723</v>
      </c>
      <c r="D26" s="48">
        <v>12916.788124156546</v>
      </c>
      <c r="E26" s="48">
        <v>18074.719503461445</v>
      </c>
      <c r="F26" s="48">
        <v>19355.38</v>
      </c>
      <c r="G26" s="48">
        <v>19550.794053319984</v>
      </c>
      <c r="H26" s="48">
        <v>15289.354454096407</v>
      </c>
      <c r="I26" s="48">
        <v>14170.141398271799</v>
      </c>
      <c r="J26" s="48">
        <v>21649.295774647886</v>
      </c>
      <c r="K26" s="48">
        <v>21463.824865240826</v>
      </c>
      <c r="L26" s="48">
        <v>19312.9577464789</v>
      </c>
      <c r="M26" s="48">
        <v>11499.902065148</v>
      </c>
      <c r="N26" s="48">
        <v>21783.01</v>
      </c>
      <c r="O26" s="126">
        <f>SUM(Tabla5[[#This Row],[Gener]:[Desembre]])</f>
        <v>229596.22170887553</v>
      </c>
    </row>
    <row r="27" spans="1:15" x14ac:dyDescent="0.25">
      <c r="A27" s="99">
        <v>24</v>
      </c>
      <c r="B27" s="96" t="s">
        <v>44</v>
      </c>
      <c r="C27" s="52">
        <v>15448.234663234663</v>
      </c>
      <c r="D27" s="48">
        <v>6440.0849688534418</v>
      </c>
      <c r="E27" s="48">
        <v>9045.5072463768101</v>
      </c>
      <c r="F27" s="48">
        <v>7881.18</v>
      </c>
      <c r="G27" s="48">
        <v>18245.075809571346</v>
      </c>
      <c r="H27" s="48">
        <v>9251.1679644048927</v>
      </c>
      <c r="I27" s="48">
        <v>20320.719892154764</v>
      </c>
      <c r="J27" s="48">
        <v>20170.705329153607</v>
      </c>
      <c r="K27" s="48">
        <v>11360.423772609818</v>
      </c>
      <c r="L27" s="48">
        <v>9367.17948717949</v>
      </c>
      <c r="M27" s="48">
        <v>14521.042861042901</v>
      </c>
      <c r="N27" s="48">
        <v>8517.91</v>
      </c>
      <c r="O27" s="126">
        <f>SUM(Tabla5[[#This Row],[Gener]:[Desembre]])</f>
        <v>150569.23199458173</v>
      </c>
    </row>
    <row r="28" spans="1:15" x14ac:dyDescent="0.25">
      <c r="A28" s="99">
        <v>25</v>
      </c>
      <c r="B28" s="96" t="s">
        <v>20</v>
      </c>
      <c r="C28" s="52">
        <v>36346.448253131181</v>
      </c>
      <c r="D28" s="48">
        <v>28707.048275862067</v>
      </c>
      <c r="E28" s="48">
        <v>34207.229946524065</v>
      </c>
      <c r="F28" s="48">
        <v>23002.91</v>
      </c>
      <c r="G28" s="48">
        <v>22562.280576153407</v>
      </c>
      <c r="H28" s="48">
        <v>31797.240433061736</v>
      </c>
      <c r="I28" s="48">
        <v>25841.767023172906</v>
      </c>
      <c r="J28" s="48">
        <v>27886.321789321788</v>
      </c>
      <c r="K28" s="48">
        <v>21568.671950453005</v>
      </c>
      <c r="L28" s="48">
        <v>29325.104624628999</v>
      </c>
      <c r="M28" s="48">
        <v>16966.673795230599</v>
      </c>
      <c r="N28" s="48">
        <v>29017.64</v>
      </c>
      <c r="O28" s="126">
        <f>SUM(Tabla5[[#This Row],[Gener]:[Desembre]])</f>
        <v>327229.33666753978</v>
      </c>
    </row>
    <row r="29" spans="1:15" x14ac:dyDescent="0.25">
      <c r="A29" s="99">
        <v>26</v>
      </c>
      <c r="B29" s="96" t="s">
        <v>45</v>
      </c>
      <c r="C29" s="52">
        <v>6380</v>
      </c>
      <c r="D29" s="48">
        <v>5820</v>
      </c>
      <c r="E29" s="48">
        <v>5960</v>
      </c>
      <c r="F29" s="48">
        <v>6440</v>
      </c>
      <c r="G29" s="48">
        <v>5980</v>
      </c>
      <c r="H29" s="48">
        <v>6480</v>
      </c>
      <c r="I29" s="48">
        <v>8700</v>
      </c>
      <c r="J29" s="48">
        <v>4820</v>
      </c>
      <c r="K29" s="48">
        <v>9560</v>
      </c>
      <c r="L29" s="48">
        <v>6300</v>
      </c>
      <c r="M29" s="48">
        <v>5780</v>
      </c>
      <c r="N29" s="48">
        <v>6560</v>
      </c>
      <c r="O29" s="126">
        <f>SUM(Tabla5[[#This Row],[Gener]:[Desembre]])</f>
        <v>78780</v>
      </c>
    </row>
    <row r="30" spans="1:15" x14ac:dyDescent="0.25">
      <c r="A30" s="99">
        <v>27</v>
      </c>
      <c r="B30" s="96" t="s">
        <v>46</v>
      </c>
      <c r="C30" s="52"/>
      <c r="D30" s="48"/>
      <c r="E30" s="48"/>
      <c r="F30" s="48"/>
      <c r="G30" s="48"/>
      <c r="H30" s="48"/>
      <c r="I30" s="48"/>
      <c r="J30" s="48"/>
      <c r="K30" s="48"/>
      <c r="L30" s="266"/>
      <c r="M30" s="48"/>
      <c r="N30" s="48"/>
      <c r="O30" s="126">
        <f>SUM(Tabla5[[#This Row],[Gener]:[Desembre]])</f>
        <v>0</v>
      </c>
    </row>
    <row r="31" spans="1:15" x14ac:dyDescent="0.25">
      <c r="A31" s="99">
        <v>28</v>
      </c>
      <c r="B31" s="96" t="s">
        <v>47</v>
      </c>
      <c r="C31" s="52">
        <v>17236.070409982174</v>
      </c>
      <c r="D31" s="48">
        <v>11548.42328506655</v>
      </c>
      <c r="E31" s="48">
        <v>9969.3565217391297</v>
      </c>
      <c r="F31" s="48">
        <v>10704.1</v>
      </c>
      <c r="G31" s="48">
        <v>8179.4285714285716</v>
      </c>
      <c r="H31" s="48">
        <v>11888.826020399672</v>
      </c>
      <c r="I31" s="48">
        <v>20943.317084204511</v>
      </c>
      <c r="J31" s="48">
        <v>5931.2</v>
      </c>
      <c r="K31" s="48">
        <v>18407.599858607282</v>
      </c>
      <c r="L31" s="48">
        <v>16769.923443223401</v>
      </c>
      <c r="M31" s="48">
        <v>7937.0833333299997</v>
      </c>
      <c r="N31" s="48">
        <v>16548.18</v>
      </c>
      <c r="O31" s="126">
        <f>SUM(Tabla5[[#This Row],[Gener]:[Desembre]])</f>
        <v>156063.50852798126</v>
      </c>
    </row>
    <row r="32" spans="1:15" x14ac:dyDescent="0.25">
      <c r="A32" s="99">
        <v>29</v>
      </c>
      <c r="B32" s="96" t="s">
        <v>48</v>
      </c>
      <c r="C32" s="52">
        <v>517.5</v>
      </c>
      <c r="D32" s="257">
        <v>368.88888888888891</v>
      </c>
      <c r="E32" s="48">
        <v>482.58064516129031</v>
      </c>
      <c r="F32" s="48">
        <v>117.1</v>
      </c>
      <c r="G32" s="48">
        <v>487.77777777777777</v>
      </c>
      <c r="H32" s="48">
        <v>442.05128205128204</v>
      </c>
      <c r="I32" s="48">
        <v>404.44444444444446</v>
      </c>
      <c r="J32" s="48">
        <v>1851.4285714285713</v>
      </c>
      <c r="K32" s="48">
        <v>122.89855072463769</v>
      </c>
      <c r="L32" s="48">
        <v>188.35443037974699</v>
      </c>
      <c r="M32" s="48">
        <v>471.11111111111097</v>
      </c>
      <c r="N32" s="48">
        <v>515.42999999999995</v>
      </c>
      <c r="O32" s="126">
        <f>SUM(Tabla5[[#This Row],[Gener]:[Desembre]])</f>
        <v>5969.565701967751</v>
      </c>
    </row>
    <row r="33" spans="1:18" x14ac:dyDescent="0.25">
      <c r="A33" s="99">
        <v>30</v>
      </c>
      <c r="B33" s="96" t="s">
        <v>50</v>
      </c>
      <c r="C33" s="52">
        <v>16560</v>
      </c>
      <c r="D33" s="48">
        <v>14940</v>
      </c>
      <c r="E33" s="48">
        <v>19640</v>
      </c>
      <c r="F33" s="48">
        <v>15120</v>
      </c>
      <c r="G33" s="48">
        <v>14200</v>
      </c>
      <c r="H33" s="48">
        <v>19900</v>
      </c>
      <c r="I33" s="48">
        <v>16980</v>
      </c>
      <c r="J33" s="48">
        <v>22220</v>
      </c>
      <c r="K33" s="48">
        <v>14560</v>
      </c>
      <c r="L33" s="48">
        <v>13560</v>
      </c>
      <c r="M33" s="48">
        <v>17180</v>
      </c>
      <c r="N33" s="48">
        <v>15100</v>
      </c>
      <c r="O33" s="126">
        <f>SUM(Tabla5[[#This Row],[Gener]:[Desembre]])</f>
        <v>199960</v>
      </c>
    </row>
    <row r="34" spans="1:18" x14ac:dyDescent="0.25">
      <c r="A34" s="99">
        <v>31</v>
      </c>
      <c r="B34" s="96" t="s">
        <v>51</v>
      </c>
      <c r="C34" s="52">
        <v>3352.4705882352941</v>
      </c>
      <c r="D34" s="48">
        <v>1181.8867924528302</v>
      </c>
      <c r="E34" s="48">
        <v>2138.0434782608695</v>
      </c>
      <c r="F34" s="48">
        <v>7330.23</v>
      </c>
      <c r="G34" s="48">
        <v>1526.5384615384614</v>
      </c>
      <c r="H34" s="48">
        <v>2199.564882556796</v>
      </c>
      <c r="I34" s="48">
        <v>3225.0354609929077</v>
      </c>
      <c r="J34" s="48">
        <v>3440</v>
      </c>
      <c r="K34" s="48">
        <v>9246.616600790514</v>
      </c>
      <c r="L34" s="48">
        <v>5652.0285204991096</v>
      </c>
      <c r="M34" s="48">
        <v>2864.86486486487</v>
      </c>
      <c r="N34" s="48">
        <v>2667.39</v>
      </c>
      <c r="O34" s="126">
        <f>SUM(Tabla5[[#This Row],[Gener]:[Desembre]])</f>
        <v>44824.669650191645</v>
      </c>
    </row>
    <row r="35" spans="1:18" x14ac:dyDescent="0.25">
      <c r="A35" s="99">
        <v>32</v>
      </c>
      <c r="B35" s="96" t="s">
        <v>52</v>
      </c>
      <c r="C35" s="52">
        <v>41474.5461038961</v>
      </c>
      <c r="D35" s="48">
        <v>25626.872924648789</v>
      </c>
      <c r="E35" s="48">
        <v>12952.888888888889</v>
      </c>
      <c r="F35" s="48">
        <v>14018.61</v>
      </c>
      <c r="G35" s="48">
        <v>8247.4088145896658</v>
      </c>
      <c r="H35" s="48">
        <v>23044.387160556154</v>
      </c>
      <c r="I35" s="48">
        <v>32225.489702517163</v>
      </c>
      <c r="J35" s="48">
        <v>16798.297872340427</v>
      </c>
      <c r="K35" s="48">
        <v>22131.865633074933</v>
      </c>
      <c r="L35" s="48">
        <v>13969.5825782228</v>
      </c>
      <c r="M35" s="48">
        <v>23876.682642089101</v>
      </c>
      <c r="N35" s="48">
        <v>18472.900000000001</v>
      </c>
      <c r="O35" s="126">
        <f>SUM(Tabla5[[#This Row],[Gener]:[Desembre]])</f>
        <v>252839.53232082402</v>
      </c>
    </row>
    <row r="36" spans="1:18" x14ac:dyDescent="0.25">
      <c r="A36" s="99">
        <v>33</v>
      </c>
      <c r="B36" s="96" t="s">
        <v>21</v>
      </c>
      <c r="C36" s="52">
        <v>1161.1764705882354</v>
      </c>
      <c r="D36" s="48"/>
      <c r="E36" s="48">
        <v>822.12765957446823</v>
      </c>
      <c r="F36" s="48"/>
      <c r="G36" s="48">
        <v>1017.6923076923076</v>
      </c>
      <c r="H36" s="48"/>
      <c r="I36" s="48">
        <v>1899.130434782609</v>
      </c>
      <c r="J36" s="48"/>
      <c r="K36" s="48">
        <v>1257.7777777777778</v>
      </c>
      <c r="L36" s="48"/>
      <c r="M36" s="48">
        <v>1044.8275862068999</v>
      </c>
      <c r="N36" s="48"/>
      <c r="O36" s="126">
        <f>SUM(Tabla5[[#This Row],[Gener]:[Desembre]])</f>
        <v>7202.7322366222979</v>
      </c>
    </row>
    <row r="37" spans="1:18" x14ac:dyDescent="0.25">
      <c r="A37" s="99">
        <v>34</v>
      </c>
      <c r="B37" s="96" t="s">
        <v>22</v>
      </c>
      <c r="C37" s="52">
        <v>8347.2000000000007</v>
      </c>
      <c r="D37" s="48">
        <v>7383.0921052631584</v>
      </c>
      <c r="E37" s="48">
        <v>5420.7142857142853</v>
      </c>
      <c r="F37" s="48">
        <v>3520</v>
      </c>
      <c r="G37" s="48">
        <v>5678.9709443099273</v>
      </c>
      <c r="H37" s="48">
        <v>9913.1055900621122</v>
      </c>
      <c r="I37" s="48">
        <v>7150.2631578947367</v>
      </c>
      <c r="J37" s="48">
        <v>8795.9726846887534</v>
      </c>
      <c r="K37" s="48">
        <v>8607.1495016611298</v>
      </c>
      <c r="L37" s="48">
        <v>3625</v>
      </c>
      <c r="M37" s="48">
        <v>8176.2666666666701</v>
      </c>
      <c r="N37" s="48">
        <v>1766.82</v>
      </c>
      <c r="O37" s="126">
        <f>SUM(Tabla5[[#This Row],[Gener]:[Desembre]])</f>
        <v>78384.554936260771</v>
      </c>
    </row>
    <row r="38" spans="1:18" x14ac:dyDescent="0.25">
      <c r="A38" s="99">
        <v>35</v>
      </c>
      <c r="B38" s="96" t="s">
        <v>23</v>
      </c>
      <c r="C38" s="52">
        <v>9298.2141380735848</v>
      </c>
      <c r="D38" s="48">
        <v>5730.5657560829986</v>
      </c>
      <c r="E38" s="48">
        <v>10926.111111111111</v>
      </c>
      <c r="F38" s="48">
        <v>9403.52</v>
      </c>
      <c r="G38" s="48">
        <v>7338.5945964937891</v>
      </c>
      <c r="H38" s="48">
        <v>8882.0000039920269</v>
      </c>
      <c r="I38" s="48">
        <v>5909.6879816189467</v>
      </c>
      <c r="J38" s="48">
        <v>6686.2593703148423</v>
      </c>
      <c r="K38" s="48">
        <v>3057.7628889393595</v>
      </c>
      <c r="L38" s="48">
        <v>7535.9563769563802</v>
      </c>
      <c r="M38" s="48">
        <v>6126.4007895042396</v>
      </c>
      <c r="N38" s="48">
        <v>12012.960000000001</v>
      </c>
      <c r="O38" s="126">
        <f>SUM(Tabla5[[#This Row],[Gener]:[Desembre]])</f>
        <v>92908.03301308729</v>
      </c>
    </row>
    <row r="39" spans="1:18" x14ac:dyDescent="0.25">
      <c r="A39" s="99">
        <v>36</v>
      </c>
      <c r="B39" s="96" t="s">
        <v>24</v>
      </c>
      <c r="C39" s="52">
        <v>2782.1666666666665</v>
      </c>
      <c r="D39" s="48">
        <v>1896.3157894736844</v>
      </c>
      <c r="E39" s="48">
        <v>2656.676056338028</v>
      </c>
      <c r="F39" s="48">
        <v>1064.3699999999999</v>
      </c>
      <c r="G39" s="48">
        <v>2129.5952509444146</v>
      </c>
      <c r="H39" s="48">
        <v>4343.6076673086181</v>
      </c>
      <c r="I39" s="48">
        <v>1874.6470588235293</v>
      </c>
      <c r="J39" s="48">
        <v>3265.4545454545455</v>
      </c>
      <c r="K39" s="48">
        <v>2718</v>
      </c>
      <c r="L39" s="48">
        <v>2217.47553816047</v>
      </c>
      <c r="M39" s="48">
        <v>1381.7450612612199</v>
      </c>
      <c r="N39" s="48">
        <v>2337.48</v>
      </c>
      <c r="O39" s="126">
        <f>SUM(Tabla5[[#This Row],[Gener]:[Desembre]])</f>
        <v>28667.533634431173</v>
      </c>
    </row>
    <row r="40" spans="1:18" x14ac:dyDescent="0.25">
      <c r="A40" s="99">
        <v>37</v>
      </c>
      <c r="B40" s="96" t="s">
        <v>25</v>
      </c>
      <c r="C40" s="52">
        <v>11142.427758353064</v>
      </c>
      <c r="D40" s="48">
        <v>11071.640543364681</v>
      </c>
      <c r="E40" s="48">
        <v>15380</v>
      </c>
      <c r="F40" s="48">
        <v>12912.46</v>
      </c>
      <c r="G40" s="48">
        <v>10396.153846153846</v>
      </c>
      <c r="H40" s="48">
        <v>13634.373401534527</v>
      </c>
      <c r="I40" s="48">
        <v>17250.905234744048</v>
      </c>
      <c r="J40" s="48">
        <v>14411.034482758621</v>
      </c>
      <c r="K40" s="48">
        <v>13294.957983193279</v>
      </c>
      <c r="L40" s="48">
        <v>14160.157807309</v>
      </c>
      <c r="M40" s="48">
        <v>11476.190476190501</v>
      </c>
      <c r="N40" s="48">
        <v>3072.73</v>
      </c>
      <c r="O40" s="126">
        <f>SUM(Tabla5[[#This Row],[Gener]:[Desembre]])</f>
        <v>148203.03153360158</v>
      </c>
    </row>
    <row r="41" spans="1:18" x14ac:dyDescent="0.25">
      <c r="A41" s="99">
        <v>38</v>
      </c>
      <c r="B41" s="96" t="s">
        <v>5</v>
      </c>
      <c r="C41" s="52">
        <v>4643.3640552995394</v>
      </c>
      <c r="D41" s="48">
        <v>4917.8252671275932</v>
      </c>
      <c r="E41" s="48">
        <v>2076.3157894736842</v>
      </c>
      <c r="F41" s="48">
        <v>3582.15</v>
      </c>
      <c r="G41" s="48">
        <v>3542.3999999999996</v>
      </c>
      <c r="H41" s="48">
        <v>3293.6842105263158</v>
      </c>
      <c r="I41" s="48">
        <v>5814.375</v>
      </c>
      <c r="J41" s="48">
        <v>3360.5714285714284</v>
      </c>
      <c r="K41" s="48">
        <v>4848.3999999999996</v>
      </c>
      <c r="L41" s="48">
        <v>2144.1379310344801</v>
      </c>
      <c r="M41" s="48">
        <v>2407.2727272727302</v>
      </c>
      <c r="N41" s="48">
        <v>3737.98</v>
      </c>
      <c r="O41" s="126">
        <f>SUM(Tabla5[[#This Row],[Gener]:[Desembre]])</f>
        <v>44368.476409305767</v>
      </c>
    </row>
    <row r="42" spans="1:18" x14ac:dyDescent="0.25">
      <c r="A42" s="99">
        <v>39</v>
      </c>
      <c r="B42" s="96" t="s">
        <v>6</v>
      </c>
      <c r="C42" s="52">
        <v>10127</v>
      </c>
      <c r="D42" s="48">
        <v>5958</v>
      </c>
      <c r="E42" s="48">
        <v>2492</v>
      </c>
      <c r="F42" s="48">
        <v>4034</v>
      </c>
      <c r="G42" s="48">
        <v>5211.4285714285716</v>
      </c>
      <c r="H42" s="48">
        <v>4234.7368421052633</v>
      </c>
      <c r="I42" s="48">
        <v>9240</v>
      </c>
      <c r="J42" s="48">
        <v>5109.6190476190477</v>
      </c>
      <c r="K42" s="48">
        <v>6956.4000000000005</v>
      </c>
      <c r="L42" s="48">
        <v>4893.0584707646203</v>
      </c>
      <c r="M42" s="48">
        <v>3410.30303030303</v>
      </c>
      <c r="N42" s="48">
        <v>7434.83</v>
      </c>
      <c r="O42" s="126">
        <f>SUM(Tabla5[[#This Row],[Gener]:[Desembre]])</f>
        <v>69101.375962220525</v>
      </c>
    </row>
    <row r="43" spans="1:18" x14ac:dyDescent="0.25">
      <c r="A43" s="99">
        <v>40</v>
      </c>
      <c r="B43" s="96" t="s">
        <v>8</v>
      </c>
      <c r="C43" s="52">
        <v>830.85253456221199</v>
      </c>
      <c r="D43" s="48">
        <v>1861.9107479572597</v>
      </c>
      <c r="E43" s="48">
        <v>553.68421052631584</v>
      </c>
      <c r="F43" s="48">
        <v>1198.74</v>
      </c>
      <c r="G43" s="48">
        <v>1302.8571428571429</v>
      </c>
      <c r="H43" s="48">
        <v>1176.3157894736842</v>
      </c>
      <c r="I43" s="48">
        <v>2206.8888888888887</v>
      </c>
      <c r="J43" s="48">
        <v>1330.4761904761904</v>
      </c>
      <c r="K43" s="48">
        <v>917.6</v>
      </c>
      <c r="L43" s="48">
        <v>1047.9910044977501</v>
      </c>
      <c r="M43" s="48"/>
      <c r="N43" s="48">
        <v>1129.48</v>
      </c>
      <c r="O43" s="126">
        <f>SUM(Tabla5[[#This Row],[Gener]:[Desembre]])</f>
        <v>13556.796509239444</v>
      </c>
    </row>
    <row r="44" spans="1:18" ht="15.75" thickBot="1" x14ac:dyDescent="0.3">
      <c r="A44" s="230">
        <v>41</v>
      </c>
      <c r="B44" s="231" t="s">
        <v>49</v>
      </c>
      <c r="C44" s="232"/>
      <c r="D44" s="233"/>
      <c r="E44" s="233"/>
      <c r="F44" s="233"/>
      <c r="G44" s="233"/>
      <c r="H44" s="233"/>
      <c r="I44" s="233"/>
      <c r="J44" s="233"/>
      <c r="K44" s="233"/>
      <c r="L44" s="48"/>
      <c r="M44" s="233"/>
      <c r="N44" s="237"/>
      <c r="O44" s="127">
        <f>SUM(Tabla5[[#This Row],[Gener]:[Desembre]])</f>
        <v>0</v>
      </c>
      <c r="R44" s="245"/>
    </row>
    <row r="45" spans="1:18" s="4" customFormat="1" ht="15.75" thickBot="1" x14ac:dyDescent="0.3">
      <c r="A45" s="263"/>
      <c r="B45" s="80" t="s">
        <v>70</v>
      </c>
      <c r="C45" s="234">
        <f t="shared" ref="C45:N45" si="0">SUBTOTAL(109,C5:C44)</f>
        <v>660164.27456249716</v>
      </c>
      <c r="D45" s="235">
        <f t="shared" si="0"/>
        <v>468502.39923671843</v>
      </c>
      <c r="E45" s="235">
        <f t="shared" si="0"/>
        <v>539710.42572420649</v>
      </c>
      <c r="F45" s="235">
        <f t="shared" si="0"/>
        <v>456908.05</v>
      </c>
      <c r="G45" s="235">
        <f t="shared" si="0"/>
        <v>550602.02615436714</v>
      </c>
      <c r="H45" s="235">
        <f t="shared" si="0"/>
        <v>529734.22216054169</v>
      </c>
      <c r="I45" s="235">
        <f t="shared" si="0"/>
        <v>574443.75942193076</v>
      </c>
      <c r="J45" s="235">
        <f t="shared" si="0"/>
        <v>537486.32345842698</v>
      </c>
      <c r="K45" s="235">
        <f t="shared" si="0"/>
        <v>537319.41255659738</v>
      </c>
      <c r="L45" s="235">
        <f t="shared" si="0"/>
        <v>498667.93012048106</v>
      </c>
      <c r="M45" s="235">
        <f t="shared" si="0"/>
        <v>488363.64979871042</v>
      </c>
      <c r="N45" s="238">
        <f t="shared" si="0"/>
        <v>481106.44545954227</v>
      </c>
      <c r="O45" s="241">
        <f>SUBTOTAL(109,O5:O44)</f>
        <v>6323008.918654019</v>
      </c>
    </row>
    <row r="46" spans="1:18" ht="15.75" thickBot="1" x14ac:dyDescent="0.3">
      <c r="A46" s="94"/>
      <c r="B46" s="26" t="s">
        <v>67</v>
      </c>
      <c r="C46" s="27">
        <v>604860.50000000012</v>
      </c>
      <c r="D46" s="28">
        <v>550327.78</v>
      </c>
      <c r="E46" s="28">
        <v>533936</v>
      </c>
      <c r="F46" s="28">
        <v>543358.2420543601</v>
      </c>
      <c r="G46" s="28">
        <v>485655.20820712444</v>
      </c>
      <c r="H46" s="28">
        <v>441517.64051646437</v>
      </c>
      <c r="I46" s="28">
        <v>671025.04358692328</v>
      </c>
      <c r="J46" s="28">
        <v>480146.19561354653</v>
      </c>
      <c r="K46" s="28">
        <v>600221.14553400013</v>
      </c>
      <c r="L46" s="28">
        <v>502126.96824497601</v>
      </c>
      <c r="M46" s="28">
        <v>509309.18559286528</v>
      </c>
      <c r="N46" s="240">
        <v>515359.68922459369</v>
      </c>
      <c r="O46" s="242">
        <f>SUM(Tabla5[[#This Row],[Gener]:[Desembre]])</f>
        <v>6437843.5985748544</v>
      </c>
    </row>
    <row r="47" spans="1:18" ht="15.75" thickBot="1" x14ac:dyDescent="0.3">
      <c r="A47" s="94"/>
      <c r="B47" s="80" t="s">
        <v>58</v>
      </c>
      <c r="C47" s="81">
        <f>(C45/C46)-1</f>
        <v>9.1432279943056249E-2</v>
      </c>
      <c r="D47" s="81">
        <f t="shared" ref="D47:O47" si="1">(D45/D46)-1</f>
        <v>-0.14868480883026036</v>
      </c>
      <c r="E47" s="81">
        <f t="shared" si="1"/>
        <v>1.0814827477837241E-2</v>
      </c>
      <c r="F47" s="81">
        <f t="shared" si="1"/>
        <v>-0.15910348893853943</v>
      </c>
      <c r="G47" s="81">
        <f t="shared" si="1"/>
        <v>0.13373030258854723</v>
      </c>
      <c r="H47" s="81">
        <f t="shared" si="1"/>
        <v>0.19980307364590488</v>
      </c>
      <c r="I47" s="81">
        <f t="shared" si="1"/>
        <v>-0.14393096813305684</v>
      </c>
      <c r="J47" s="81">
        <f t="shared" si="1"/>
        <v>0.11942222674827052</v>
      </c>
      <c r="K47" s="81">
        <f t="shared" si="1"/>
        <v>-0.10479759576187675</v>
      </c>
      <c r="L47" s="81">
        <f t="shared" si="1"/>
        <v>-6.8887718510417528E-3</v>
      </c>
      <c r="M47" s="81">
        <f t="shared" si="1"/>
        <v>-4.1125383925234016E-2</v>
      </c>
      <c r="N47" s="81">
        <f t="shared" si="1"/>
        <v>-6.6464732266096727E-2</v>
      </c>
      <c r="O47" s="260">
        <f t="shared" si="1"/>
        <v>-1.7837444815567816E-2</v>
      </c>
    </row>
    <row r="48" spans="1:18" s="4" customFormat="1" ht="15.75" thickBot="1" x14ac:dyDescent="0.3">
      <c r="A48" s="239"/>
      <c r="B48" s="262" t="s">
        <v>66</v>
      </c>
      <c r="C48" s="261">
        <v>12116</v>
      </c>
      <c r="D48" s="236">
        <v>6497</v>
      </c>
      <c r="E48" s="236">
        <v>9890</v>
      </c>
      <c r="F48" s="236">
        <v>4572</v>
      </c>
      <c r="G48" s="236">
        <v>7397.9738456327468</v>
      </c>
      <c r="H48" s="236">
        <v>4525.777839458342</v>
      </c>
      <c r="I48" s="236">
        <v>7496.2405780690706</v>
      </c>
      <c r="J48" s="236">
        <v>4573.6765415731297</v>
      </c>
      <c r="K48" s="236">
        <v>15780.338983050848</v>
      </c>
      <c r="L48" s="236">
        <v>3692.0698795189815</v>
      </c>
      <c r="M48" s="236">
        <v>5916.350201286049</v>
      </c>
      <c r="N48" s="239">
        <v>2173.5544444444445</v>
      </c>
      <c r="O48" s="8">
        <f>SUM(C48:N48)</f>
        <v>84630.982313033615</v>
      </c>
    </row>
  </sheetData>
  <pageMargins left="0.19685039370078741" right="0.19685039370078741" top="0.31496062992125984" bottom="0.31496062992125984" header="0.15748031496062992" footer="0.15748031496062992"/>
  <pageSetup paperSize="9" scale="73" orientation="landscape" r:id="rId1"/>
  <headerFooter>
    <oddHeader>&amp;L&amp;"Calibri,Normal"&amp;G&amp;C&amp;"Calibri,Normal"&amp;F&amp;R&amp;"Calibri,Normal"&amp;G</oddHeader>
    <oddFooter>&amp;L&amp;"Calibri,Normal"&amp;D&amp;C&amp;"Calibri,Normal"&amp;A&amp;R&amp;"Calibri,Normal"&amp;P de &amp;N</oddFooter>
  </headerFooter>
  <drawing r:id="rId2"/>
  <legacyDrawingHF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58"/>
  <sheetViews>
    <sheetView showZeros="0" zoomScale="90" zoomScaleNormal="90" workbookViewId="0">
      <selection activeCell="U54" sqref="U54"/>
    </sheetView>
  </sheetViews>
  <sheetFormatPr baseColWidth="10" defaultColWidth="11.42578125" defaultRowHeight="15" x14ac:dyDescent="0.25"/>
  <cols>
    <col min="1" max="1" width="5.42578125" style="3" bestFit="1" customWidth="1"/>
    <col min="2" max="2" width="27.85546875" style="3" customWidth="1"/>
    <col min="3" max="5" width="11.42578125" style="2"/>
    <col min="6" max="6" width="11.7109375" style="2" customWidth="1"/>
    <col min="7" max="10" width="11.42578125" style="2"/>
    <col min="11" max="11" width="11.85546875" style="2" customWidth="1"/>
    <col min="12" max="12" width="11.42578125" style="2"/>
    <col min="13" max="13" width="12.5703125" style="2" customWidth="1"/>
    <col min="14" max="14" width="12.28515625" style="2" customWidth="1"/>
    <col min="15" max="15" width="11.42578125" style="89"/>
    <col min="16" max="16384" width="11.42578125" style="3"/>
  </cols>
  <sheetData>
    <row r="1" spans="1:22" ht="15.75" x14ac:dyDescent="0.25">
      <c r="B1" s="1" t="s">
        <v>72</v>
      </c>
    </row>
    <row r="2" spans="1:22" ht="15.75" thickBot="1" x14ac:dyDescent="0.3">
      <c r="C2" s="4" t="s">
        <v>56</v>
      </c>
    </row>
    <row r="3" spans="1:22" ht="15.75" thickBot="1" x14ac:dyDescent="0.3">
      <c r="A3" s="8" t="s">
        <v>59</v>
      </c>
      <c r="B3" s="20" t="s">
        <v>57</v>
      </c>
      <c r="C3" s="5" t="s">
        <v>26</v>
      </c>
      <c r="D3" s="6" t="s">
        <v>27</v>
      </c>
      <c r="E3" s="6" t="s">
        <v>28</v>
      </c>
      <c r="F3" s="6" t="s">
        <v>29</v>
      </c>
      <c r="G3" s="6" t="s">
        <v>30</v>
      </c>
      <c r="H3" s="6" t="s">
        <v>31</v>
      </c>
      <c r="I3" s="6" t="s">
        <v>32</v>
      </c>
      <c r="J3" s="6" t="s">
        <v>33</v>
      </c>
      <c r="K3" s="6" t="s">
        <v>34</v>
      </c>
      <c r="L3" s="6" t="s">
        <v>35</v>
      </c>
      <c r="M3" s="6" t="s">
        <v>36</v>
      </c>
      <c r="N3" s="7" t="s">
        <v>37</v>
      </c>
      <c r="O3" s="25" t="s">
        <v>38</v>
      </c>
    </row>
    <row r="4" spans="1:22" x14ac:dyDescent="0.25">
      <c r="A4" s="128">
        <v>1</v>
      </c>
      <c r="B4" s="24" t="s">
        <v>39</v>
      </c>
      <c r="C4" s="103">
        <v>25760</v>
      </c>
      <c r="D4" s="104">
        <v>22920</v>
      </c>
      <c r="E4" s="104">
        <v>28140</v>
      </c>
      <c r="F4" s="104">
        <v>31160</v>
      </c>
      <c r="G4" s="104">
        <v>31200</v>
      </c>
      <c r="H4" s="104">
        <v>35580</v>
      </c>
      <c r="I4" s="104">
        <v>34840</v>
      </c>
      <c r="J4" s="104">
        <v>28940</v>
      </c>
      <c r="K4" s="104">
        <v>29340</v>
      </c>
      <c r="L4" s="104">
        <v>28280</v>
      </c>
      <c r="M4" s="106">
        <v>28700</v>
      </c>
      <c r="N4" s="106">
        <v>29100</v>
      </c>
      <c r="O4" s="125">
        <f>SUM(Tabla8[[#This Row],[Gener]:[Desembre]])</f>
        <v>353960</v>
      </c>
    </row>
    <row r="5" spans="1:22" x14ac:dyDescent="0.25">
      <c r="A5" s="129">
        <v>2</v>
      </c>
      <c r="B5" s="21" t="s">
        <v>0</v>
      </c>
      <c r="C5" s="105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26">
        <v>0</v>
      </c>
    </row>
    <row r="6" spans="1:22" x14ac:dyDescent="0.25">
      <c r="A6" s="129">
        <v>3</v>
      </c>
      <c r="B6" s="21" t="s">
        <v>1</v>
      </c>
      <c r="C6" s="105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26">
        <v>0</v>
      </c>
    </row>
    <row r="7" spans="1:22" x14ac:dyDescent="0.25">
      <c r="A7" s="129">
        <v>4</v>
      </c>
      <c r="B7" s="21" t="s">
        <v>2</v>
      </c>
      <c r="C7" s="105">
        <v>4582.6452494873547</v>
      </c>
      <c r="D7" s="106">
        <v>3920.7518796992481</v>
      </c>
      <c r="E7" s="106">
        <v>4119.6967746967748</v>
      </c>
      <c r="F7" s="106">
        <v>4302.4399999999996</v>
      </c>
      <c r="G7" s="106">
        <v>4357.143562070607</v>
      </c>
      <c r="H7" s="106">
        <v>3651.0865095865097</v>
      </c>
      <c r="I7" s="106">
        <v>3764.1574868754533</v>
      </c>
      <c r="J7" s="106">
        <v>4574.6674477355591</v>
      </c>
      <c r="K7" s="106">
        <v>3905</v>
      </c>
      <c r="L7" s="106">
        <v>4568.4904550724996</v>
      </c>
      <c r="M7" s="106">
        <v>4375.5022708467004</v>
      </c>
      <c r="N7" s="106">
        <v>5004.53</v>
      </c>
      <c r="O7" s="126">
        <f>SUM(Tabla8[[#This Row],[Gener]:[Desembre]])</f>
        <v>51126.111636070702</v>
      </c>
    </row>
    <row r="8" spans="1:22" x14ac:dyDescent="0.25">
      <c r="A8" s="129">
        <v>5</v>
      </c>
      <c r="B8" s="21" t="s">
        <v>3</v>
      </c>
      <c r="C8" s="105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26">
        <f>SUM(Tabla8[[#This Row],[Gener]:[Desembre]])</f>
        <v>0</v>
      </c>
    </row>
    <row r="9" spans="1:22" x14ac:dyDescent="0.25">
      <c r="A9" s="129">
        <v>6</v>
      </c>
      <c r="B9" s="21" t="s">
        <v>4</v>
      </c>
      <c r="C9" s="105">
        <v>154200</v>
      </c>
      <c r="D9" s="106">
        <v>134240</v>
      </c>
      <c r="E9" s="106">
        <v>149660</v>
      </c>
      <c r="F9" s="106">
        <v>135260</v>
      </c>
      <c r="G9" s="106">
        <v>150420</v>
      </c>
      <c r="H9" s="106">
        <v>150480</v>
      </c>
      <c r="I9" s="106">
        <v>144760</v>
      </c>
      <c r="J9" s="106">
        <v>124480</v>
      </c>
      <c r="K9" s="106">
        <v>142340</v>
      </c>
      <c r="L9" s="106">
        <v>143580</v>
      </c>
      <c r="M9" s="106">
        <v>135820</v>
      </c>
      <c r="N9" s="106">
        <v>144100</v>
      </c>
      <c r="O9" s="126">
        <f>SUM(Tabla8[[#This Row],[Gener]:[Desembre]])</f>
        <v>1709340</v>
      </c>
    </row>
    <row r="10" spans="1:22" x14ac:dyDescent="0.25">
      <c r="A10" s="129">
        <v>8</v>
      </c>
      <c r="B10" s="21" t="s">
        <v>7</v>
      </c>
      <c r="C10" s="105">
        <v>8670.0509607351705</v>
      </c>
      <c r="D10" s="106">
        <v>8276.2180451127824</v>
      </c>
      <c r="E10" s="106">
        <v>7462.4122694122689</v>
      </c>
      <c r="F10" s="106">
        <v>8448.1299999999992</v>
      </c>
      <c r="G10" s="106">
        <v>8806.4078721471615</v>
      </c>
      <c r="H10" s="106">
        <v>7482.9884499884502</v>
      </c>
      <c r="I10" s="106">
        <v>8523.0396412402806</v>
      </c>
      <c r="J10" s="106">
        <v>9367.0686567219072</v>
      </c>
      <c r="K10" s="106">
        <v>7753</v>
      </c>
      <c r="L10" s="106">
        <v>9566.7106398747292</v>
      </c>
      <c r="M10" s="106">
        <v>9180.1306899004303</v>
      </c>
      <c r="N10" s="106">
        <v>9423.11</v>
      </c>
      <c r="O10" s="126">
        <f>SUM(Tabla8[[#This Row],[Gener]:[Desembre]])</f>
        <v>102959.26722513317</v>
      </c>
    </row>
    <row r="11" spans="1:22" x14ac:dyDescent="0.25">
      <c r="A11" s="129">
        <v>9</v>
      </c>
      <c r="B11" s="100" t="s">
        <v>40</v>
      </c>
      <c r="C11" s="105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26">
        <f>SUM(Tabla8[[#This Row],[Gener]:[Desembre]])</f>
        <v>0</v>
      </c>
      <c r="V11" s="270"/>
    </row>
    <row r="12" spans="1:22" x14ac:dyDescent="0.25">
      <c r="A12" s="129">
        <v>10</v>
      </c>
      <c r="B12" s="21" t="s">
        <v>41</v>
      </c>
      <c r="C12" s="105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26">
        <f>SUM(Tabla8[[#This Row],[Gener]:[Desembre]])</f>
        <v>0</v>
      </c>
    </row>
    <row r="13" spans="1:22" x14ac:dyDescent="0.25">
      <c r="A13" s="129">
        <v>11</v>
      </c>
      <c r="B13" s="21" t="s">
        <v>9</v>
      </c>
      <c r="C13" s="105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26">
        <f>SUM(Tabla8[[#This Row],[Gener]:[Desembre]])</f>
        <v>0</v>
      </c>
    </row>
    <row r="14" spans="1:22" x14ac:dyDescent="0.25">
      <c r="A14" s="129">
        <v>12</v>
      </c>
      <c r="B14" s="21" t="s">
        <v>10</v>
      </c>
      <c r="C14" s="105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26">
        <f>SUM(Tabla8[[#This Row],[Gener]:[Desembre]])</f>
        <v>0</v>
      </c>
    </row>
    <row r="15" spans="1:22" x14ac:dyDescent="0.25">
      <c r="A15" s="129">
        <v>13</v>
      </c>
      <c r="B15" s="21" t="s">
        <v>42</v>
      </c>
      <c r="C15" s="105">
        <v>28460</v>
      </c>
      <c r="D15" s="106">
        <v>24980</v>
      </c>
      <c r="E15" s="106">
        <v>30400</v>
      </c>
      <c r="F15" s="106">
        <v>23700</v>
      </c>
      <c r="G15" s="106">
        <v>30360</v>
      </c>
      <c r="H15" s="106">
        <v>32520</v>
      </c>
      <c r="I15" s="106">
        <v>31840</v>
      </c>
      <c r="J15" s="106">
        <v>25860</v>
      </c>
      <c r="K15" s="106">
        <v>30680</v>
      </c>
      <c r="L15" s="106">
        <v>29380</v>
      </c>
      <c r="M15" s="106">
        <v>26720</v>
      </c>
      <c r="N15" s="106">
        <v>25820</v>
      </c>
      <c r="O15" s="126">
        <f>SUM(Tabla8[[#This Row],[Gener]:[Desembre]])</f>
        <v>340720</v>
      </c>
    </row>
    <row r="16" spans="1:22" x14ac:dyDescent="0.25">
      <c r="A16" s="129">
        <v>14</v>
      </c>
      <c r="B16" s="21" t="s">
        <v>11</v>
      </c>
      <c r="C16" s="105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26">
        <f>SUM(Tabla8[[#This Row],[Gener]:[Desembre]])</f>
        <v>0</v>
      </c>
    </row>
    <row r="17" spans="1:15" x14ac:dyDescent="0.25">
      <c r="A17" s="129">
        <v>15</v>
      </c>
      <c r="B17" s="21" t="s">
        <v>12</v>
      </c>
      <c r="C17" s="105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26">
        <f>SUM(Tabla8[[#This Row],[Gener]:[Desembre]])</f>
        <v>0</v>
      </c>
    </row>
    <row r="18" spans="1:15" x14ac:dyDescent="0.25">
      <c r="A18" s="129">
        <v>16</v>
      </c>
      <c r="B18" s="21" t="s">
        <v>13</v>
      </c>
      <c r="C18" s="10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26">
        <f>SUM(Tabla8[[#This Row],[Gener]:[Desembre]])</f>
        <v>0</v>
      </c>
    </row>
    <row r="19" spans="1:15" x14ac:dyDescent="0.25">
      <c r="A19" s="129">
        <v>17</v>
      </c>
      <c r="B19" s="21" t="s">
        <v>14</v>
      </c>
      <c r="C19" s="105">
        <v>48440</v>
      </c>
      <c r="D19" s="106">
        <v>41700</v>
      </c>
      <c r="E19" s="106">
        <v>44560</v>
      </c>
      <c r="F19" s="106">
        <v>46800</v>
      </c>
      <c r="G19" s="106">
        <v>47720</v>
      </c>
      <c r="H19" s="106">
        <v>49000</v>
      </c>
      <c r="I19" s="106">
        <v>48840</v>
      </c>
      <c r="J19" s="106">
        <v>42160</v>
      </c>
      <c r="K19" s="106">
        <v>46300</v>
      </c>
      <c r="L19" s="106">
        <v>46660</v>
      </c>
      <c r="M19" s="106">
        <v>44080</v>
      </c>
      <c r="N19" s="106">
        <v>42580</v>
      </c>
      <c r="O19" s="126">
        <f>SUM(Tabla8[[#This Row],[Gener]:[Desembre]])</f>
        <v>548840</v>
      </c>
    </row>
    <row r="20" spans="1:15" x14ac:dyDescent="0.25">
      <c r="A20" s="129">
        <v>18</v>
      </c>
      <c r="B20" s="21" t="s">
        <v>15</v>
      </c>
      <c r="C20" s="105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26">
        <f>SUM(Tabla8[[#This Row],[Gener]:[Desembre]])</f>
        <v>0</v>
      </c>
    </row>
    <row r="21" spans="1:15" x14ac:dyDescent="0.25">
      <c r="A21" s="129">
        <v>19</v>
      </c>
      <c r="B21" s="21" t="s">
        <v>16</v>
      </c>
      <c r="C21" s="105">
        <v>79200</v>
      </c>
      <c r="D21" s="106">
        <v>70080</v>
      </c>
      <c r="E21" s="106">
        <v>84700</v>
      </c>
      <c r="F21" s="106">
        <v>70360</v>
      </c>
      <c r="G21" s="106">
        <v>88080</v>
      </c>
      <c r="H21" s="106">
        <v>88200</v>
      </c>
      <c r="I21" s="106">
        <v>87340</v>
      </c>
      <c r="J21" s="106">
        <v>66700</v>
      </c>
      <c r="K21" s="106">
        <v>80280</v>
      </c>
      <c r="L21" s="106">
        <v>80320</v>
      </c>
      <c r="M21" s="106">
        <v>74140</v>
      </c>
      <c r="N21" s="106">
        <v>74120</v>
      </c>
      <c r="O21" s="126">
        <f>SUM(Tabla8[[#This Row],[Gener]:[Desembre]])</f>
        <v>943520</v>
      </c>
    </row>
    <row r="22" spans="1:15" x14ac:dyDescent="0.25">
      <c r="A22" s="129">
        <v>20</v>
      </c>
      <c r="B22" s="21" t="s">
        <v>17</v>
      </c>
      <c r="C22" s="105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26">
        <f>SUM(Tabla8[[#This Row],[Gener]:[Desembre]])</f>
        <v>0</v>
      </c>
    </row>
    <row r="23" spans="1:15" x14ac:dyDescent="0.25">
      <c r="A23" s="129">
        <v>21</v>
      </c>
      <c r="B23" s="21" t="s">
        <v>18</v>
      </c>
      <c r="C23" s="105">
        <v>3971.0757196020359</v>
      </c>
      <c r="D23" s="106">
        <v>3850.3984962406016</v>
      </c>
      <c r="E23" s="106">
        <v>3528.2423072423071</v>
      </c>
      <c r="F23" s="106">
        <v>5189.09</v>
      </c>
      <c r="G23" s="106">
        <v>4891.6826186563521</v>
      </c>
      <c r="H23" s="106">
        <v>3518.9454839454834</v>
      </c>
      <c r="I23" s="106">
        <v>3354.8233096508338</v>
      </c>
      <c r="J23" s="106">
        <v>3956.3425554632986</v>
      </c>
      <c r="K23" s="106">
        <v>5149</v>
      </c>
      <c r="L23" s="106">
        <v>4173.0107701686602</v>
      </c>
      <c r="M23" s="106">
        <v>3825.69942426947</v>
      </c>
      <c r="N23" s="106">
        <v>4161.42</v>
      </c>
      <c r="O23" s="126">
        <f>SUM(Tabla8[[#This Row],[Gener]:[Desembre]])</f>
        <v>49569.730685239047</v>
      </c>
    </row>
    <row r="24" spans="1:15" x14ac:dyDescent="0.25">
      <c r="A24" s="129">
        <v>22</v>
      </c>
      <c r="B24" s="21" t="s">
        <v>19</v>
      </c>
      <c r="C24" s="105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26">
        <f>SUM(Tabla8[[#This Row],[Gener]:[Desembre]])</f>
        <v>0</v>
      </c>
    </row>
    <row r="25" spans="1:15" x14ac:dyDescent="0.25">
      <c r="A25" s="129">
        <v>23</v>
      </c>
      <c r="B25" s="21" t="s">
        <v>43</v>
      </c>
      <c r="C25" s="105">
        <v>36680</v>
      </c>
      <c r="D25" s="106">
        <v>32540</v>
      </c>
      <c r="E25" s="106">
        <v>40240</v>
      </c>
      <c r="F25" s="106">
        <v>41300</v>
      </c>
      <c r="G25" s="106">
        <v>47620</v>
      </c>
      <c r="H25" s="106">
        <v>48940</v>
      </c>
      <c r="I25" s="106">
        <v>44480</v>
      </c>
      <c r="J25" s="106">
        <v>44080</v>
      </c>
      <c r="K25" s="106">
        <v>44520</v>
      </c>
      <c r="L25" s="106">
        <v>41920</v>
      </c>
      <c r="M25" s="106">
        <v>38560</v>
      </c>
      <c r="N25" s="106">
        <v>36900</v>
      </c>
      <c r="O25" s="126">
        <f>SUM(Tabla8[[#This Row],[Gener]:[Desembre]])</f>
        <v>497780</v>
      </c>
    </row>
    <row r="26" spans="1:15" x14ac:dyDescent="0.25">
      <c r="A26" s="129">
        <v>24</v>
      </c>
      <c r="B26" s="21" t="s">
        <v>44</v>
      </c>
      <c r="C26" s="105">
        <v>75240</v>
      </c>
      <c r="D26" s="106">
        <v>67120</v>
      </c>
      <c r="E26" s="106">
        <v>85720</v>
      </c>
      <c r="F26" s="106">
        <v>82380</v>
      </c>
      <c r="G26" s="106">
        <v>100980</v>
      </c>
      <c r="H26" s="106">
        <v>104280</v>
      </c>
      <c r="I26" s="106">
        <v>99940</v>
      </c>
      <c r="J26" s="106">
        <v>88420</v>
      </c>
      <c r="K26" s="106">
        <v>92800</v>
      </c>
      <c r="L26" s="106">
        <v>83680</v>
      </c>
      <c r="M26" s="106">
        <v>82160</v>
      </c>
      <c r="N26" s="106">
        <v>83600</v>
      </c>
      <c r="O26" s="126">
        <f>SUM(Tabla8[[#This Row],[Gener]:[Desembre]])</f>
        <v>1046320</v>
      </c>
    </row>
    <row r="27" spans="1:15" x14ac:dyDescent="0.25">
      <c r="A27" s="129">
        <v>25</v>
      </c>
      <c r="B27" s="21" t="s">
        <v>20</v>
      </c>
      <c r="C27" s="105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26">
        <f>SUM(Tabla8[[#This Row],[Gener]:[Desembre]])</f>
        <v>0</v>
      </c>
    </row>
    <row r="28" spans="1:15" x14ac:dyDescent="0.25">
      <c r="A28" s="129">
        <v>26</v>
      </c>
      <c r="B28" s="21" t="s">
        <v>45</v>
      </c>
      <c r="C28" s="105">
        <v>31860</v>
      </c>
      <c r="D28" s="106">
        <v>28160</v>
      </c>
      <c r="E28" s="106">
        <v>36640</v>
      </c>
      <c r="F28" s="106">
        <v>32740</v>
      </c>
      <c r="G28" s="106">
        <v>41140</v>
      </c>
      <c r="H28" s="106">
        <v>40740</v>
      </c>
      <c r="I28" s="106">
        <v>37660</v>
      </c>
      <c r="J28" s="106">
        <v>31160</v>
      </c>
      <c r="K28" s="106">
        <v>33780</v>
      </c>
      <c r="L28" s="106">
        <v>35160</v>
      </c>
      <c r="M28" s="106">
        <v>33640</v>
      </c>
      <c r="N28" s="106">
        <v>31100</v>
      </c>
      <c r="O28" s="126">
        <f>SUM(Tabla8[[#This Row],[Gener]:[Desembre]])</f>
        <v>413780</v>
      </c>
    </row>
    <row r="29" spans="1:15" x14ac:dyDescent="0.25">
      <c r="A29" s="129">
        <v>27</v>
      </c>
      <c r="B29" s="21" t="s">
        <v>46</v>
      </c>
      <c r="C29" s="105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26">
        <f>SUM(Tabla8[[#This Row],[Gener]:[Desembre]])</f>
        <v>0</v>
      </c>
    </row>
    <row r="30" spans="1:15" x14ac:dyDescent="0.25">
      <c r="A30" s="129">
        <v>28</v>
      </c>
      <c r="B30" s="21" t="s">
        <v>47</v>
      </c>
      <c r="C30" s="105">
        <v>19280</v>
      </c>
      <c r="D30" s="106">
        <v>19120</v>
      </c>
      <c r="E30" s="106">
        <v>22180</v>
      </c>
      <c r="F30" s="106">
        <v>18000</v>
      </c>
      <c r="G30" s="106">
        <v>23660</v>
      </c>
      <c r="H30" s="106">
        <v>21920</v>
      </c>
      <c r="I30" s="106">
        <v>19180</v>
      </c>
      <c r="J30" s="106">
        <v>20120</v>
      </c>
      <c r="K30" s="106">
        <v>20360</v>
      </c>
      <c r="L30" s="106">
        <v>18260</v>
      </c>
      <c r="M30" s="106">
        <v>20420</v>
      </c>
      <c r="N30" s="106">
        <v>19960</v>
      </c>
      <c r="O30" s="126">
        <f>SUM(Tabla8[[#This Row],[Gener]:[Desembre]])</f>
        <v>242460</v>
      </c>
    </row>
    <row r="31" spans="1:15" x14ac:dyDescent="0.25">
      <c r="A31" s="129">
        <v>29</v>
      </c>
      <c r="B31" s="21" t="s">
        <v>48</v>
      </c>
      <c r="C31" s="105">
        <v>976.22807017543857</v>
      </c>
      <c r="D31" s="106">
        <v>912.63157894736855</v>
      </c>
      <c r="E31" s="106">
        <v>769.64864864864865</v>
      </c>
      <c r="F31" s="106">
        <v>860.34</v>
      </c>
      <c r="G31" s="106">
        <v>1124.7659471258792</v>
      </c>
      <c r="H31" s="106">
        <v>1286.9795564795563</v>
      </c>
      <c r="I31" s="106">
        <v>1117.9795622334323</v>
      </c>
      <c r="J31" s="106">
        <v>1281.9213400792348</v>
      </c>
      <c r="K31" s="106">
        <v>953</v>
      </c>
      <c r="L31" s="106">
        <v>1271.7881348841099</v>
      </c>
      <c r="M31" s="106">
        <v>978.66761498340497</v>
      </c>
      <c r="N31" s="106">
        <v>750.93</v>
      </c>
      <c r="O31" s="126">
        <f>SUM(Tabla8[[#This Row],[Gener]:[Desembre]])</f>
        <v>12284.880453557074</v>
      </c>
    </row>
    <row r="32" spans="1:15" x14ac:dyDescent="0.25">
      <c r="A32" s="129">
        <v>30</v>
      </c>
      <c r="B32" s="21" t="s">
        <v>50</v>
      </c>
      <c r="C32" s="105">
        <v>57320</v>
      </c>
      <c r="D32" s="106">
        <v>51560</v>
      </c>
      <c r="E32" s="106">
        <v>60340</v>
      </c>
      <c r="F32" s="106">
        <v>51080</v>
      </c>
      <c r="G32" s="106">
        <v>63640</v>
      </c>
      <c r="H32" s="106">
        <v>62740</v>
      </c>
      <c r="I32" s="106">
        <v>63040</v>
      </c>
      <c r="J32" s="106">
        <v>55800</v>
      </c>
      <c r="K32" s="106">
        <v>60320</v>
      </c>
      <c r="L32" s="106">
        <v>58120</v>
      </c>
      <c r="M32" s="106">
        <v>55000</v>
      </c>
      <c r="N32" s="106">
        <v>54300</v>
      </c>
      <c r="O32" s="126">
        <f>SUM(Tabla8[[#This Row],[Gener]:[Desembre]])</f>
        <v>693260</v>
      </c>
    </row>
    <row r="33" spans="1:15" x14ac:dyDescent="0.25">
      <c r="A33" s="129">
        <v>31</v>
      </c>
      <c r="B33" s="21" t="s">
        <v>51</v>
      </c>
      <c r="C33" s="105">
        <v>7220</v>
      </c>
      <c r="D33" s="106">
        <v>6460</v>
      </c>
      <c r="E33" s="106">
        <v>8380</v>
      </c>
      <c r="F33" s="106">
        <v>7540</v>
      </c>
      <c r="G33" s="106">
        <v>7940</v>
      </c>
      <c r="H33" s="106">
        <v>9160</v>
      </c>
      <c r="I33" s="106">
        <v>7920</v>
      </c>
      <c r="J33" s="106">
        <v>7180</v>
      </c>
      <c r="K33" s="106">
        <v>8120</v>
      </c>
      <c r="L33" s="106">
        <v>8100</v>
      </c>
      <c r="M33" s="106">
        <v>7520</v>
      </c>
      <c r="N33" s="106">
        <v>7140</v>
      </c>
      <c r="O33" s="126">
        <f>SUM(Tabla8[[#This Row],[Gener]:[Desembre]])</f>
        <v>92680</v>
      </c>
    </row>
    <row r="34" spans="1:15" x14ac:dyDescent="0.25">
      <c r="A34" s="129">
        <v>32</v>
      </c>
      <c r="B34" s="21" t="s">
        <v>52</v>
      </c>
      <c r="C34" s="105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26">
        <f>SUM(Tabla8[[#This Row],[Gener]:[Desembre]])</f>
        <v>0</v>
      </c>
    </row>
    <row r="35" spans="1:15" x14ac:dyDescent="0.25">
      <c r="A35" s="129">
        <v>33</v>
      </c>
      <c r="B35" s="21" t="s">
        <v>21</v>
      </c>
      <c r="C35" s="105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26">
        <f>SUM(Tabla8[[#This Row],[Gener]:[Desembre]])</f>
        <v>0</v>
      </c>
    </row>
    <row r="36" spans="1:15" x14ac:dyDescent="0.25">
      <c r="A36" s="129">
        <v>34</v>
      </c>
      <c r="B36" s="21" t="s">
        <v>22</v>
      </c>
      <c r="C36" s="105">
        <v>9314.4393596869777</v>
      </c>
      <c r="D36" s="106">
        <v>8761.5054186455855</v>
      </c>
      <c r="E36" s="106">
        <v>10268.283887390418</v>
      </c>
      <c r="F36" s="106">
        <v>9406.68</v>
      </c>
      <c r="G36" s="106">
        <v>12727.463403141428</v>
      </c>
      <c r="H36" s="106">
        <v>12221.712083932691</v>
      </c>
      <c r="I36" s="106">
        <v>12846.01961499467</v>
      </c>
      <c r="J36" s="106">
        <v>10619.830149720112</v>
      </c>
      <c r="K36" s="106">
        <v>9604</v>
      </c>
      <c r="L36" s="106">
        <v>8756.4539428455992</v>
      </c>
      <c r="M36" s="106">
        <v>9225.7557600734399</v>
      </c>
      <c r="N36" s="106">
        <v>9417.31</v>
      </c>
      <c r="O36" s="126">
        <f>SUM(Tabla8[[#This Row],[Gener]:[Desembre]])</f>
        <v>123169.45362043093</v>
      </c>
    </row>
    <row r="37" spans="1:15" x14ac:dyDescent="0.25">
      <c r="A37" s="129">
        <v>35</v>
      </c>
      <c r="B37" s="21" t="s">
        <v>23</v>
      </c>
      <c r="C37" s="105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26">
        <f>SUM(Tabla8[[#This Row],[Gener]:[Desembre]])</f>
        <v>0</v>
      </c>
    </row>
    <row r="38" spans="1:15" x14ac:dyDescent="0.25">
      <c r="A38" s="129">
        <v>36</v>
      </c>
      <c r="B38" s="21" t="s">
        <v>24</v>
      </c>
      <c r="C38" s="105">
        <v>2725.5606403130214</v>
      </c>
      <c r="D38" s="106">
        <v>2658.4945813544145</v>
      </c>
      <c r="E38" s="106">
        <v>3111.7161126095834</v>
      </c>
      <c r="F38" s="106">
        <v>2793.32</v>
      </c>
      <c r="G38" s="106">
        <v>3892.536596858572</v>
      </c>
      <c r="H38" s="106">
        <v>3858.2879160673092</v>
      </c>
      <c r="I38" s="106">
        <v>4093.9803850053313</v>
      </c>
      <c r="J38" s="106">
        <v>3000.1698502798872</v>
      </c>
      <c r="K38" s="106">
        <v>3916</v>
      </c>
      <c r="L38" s="106">
        <v>3863.5460571543999</v>
      </c>
      <c r="M38" s="106">
        <v>2754.2442399265601</v>
      </c>
      <c r="N38" s="106">
        <v>3062.69</v>
      </c>
      <c r="O38" s="126">
        <f>SUM(Tabla8[[#This Row],[Gener]:[Desembre]])</f>
        <v>39730.546379569088</v>
      </c>
    </row>
    <row r="39" spans="1:15" x14ac:dyDescent="0.25">
      <c r="A39" s="129">
        <v>37</v>
      </c>
      <c r="B39" s="21" t="s">
        <v>25</v>
      </c>
      <c r="C39" s="105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26">
        <f>SUM(Tabla8[[#This Row],[Gener]:[Desembre]])</f>
        <v>0</v>
      </c>
    </row>
    <row r="40" spans="1:15" x14ac:dyDescent="0.25">
      <c r="A40" s="129">
        <v>38</v>
      </c>
      <c r="B40" s="21" t="s">
        <v>5</v>
      </c>
      <c r="C40" s="105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26">
        <f>SUM(Tabla8[[#This Row],[Gener]:[Desembre]])</f>
        <v>0</v>
      </c>
    </row>
    <row r="41" spans="1:15" x14ac:dyDescent="0.25">
      <c r="A41" s="129">
        <v>39</v>
      </c>
      <c r="B41" s="21" t="s">
        <v>6</v>
      </c>
      <c r="C41" s="105">
        <v>21180</v>
      </c>
      <c r="D41" s="106">
        <v>18460</v>
      </c>
      <c r="E41" s="106">
        <v>20740</v>
      </c>
      <c r="F41" s="106">
        <v>21140</v>
      </c>
      <c r="G41" s="106">
        <v>23260</v>
      </c>
      <c r="H41" s="106">
        <v>26120</v>
      </c>
      <c r="I41" s="106">
        <v>26400</v>
      </c>
      <c r="J41" s="106">
        <v>29760</v>
      </c>
      <c r="K41" s="106">
        <v>23660</v>
      </c>
      <c r="L41" s="106">
        <v>22140</v>
      </c>
      <c r="M41" s="106">
        <v>21900</v>
      </c>
      <c r="N41" s="106">
        <v>21500</v>
      </c>
      <c r="O41" s="126">
        <f>SUM(Tabla8[[#This Row],[Gener]:[Desembre]])</f>
        <v>276260</v>
      </c>
    </row>
    <row r="42" spans="1:15" x14ac:dyDescent="0.25">
      <c r="A42" s="129">
        <v>40</v>
      </c>
      <c r="B42" s="21" t="s">
        <v>8</v>
      </c>
      <c r="C42" s="105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7"/>
      <c r="O42" s="126">
        <v>0</v>
      </c>
    </row>
    <row r="43" spans="1:15" ht="15.75" thickBot="1" x14ac:dyDescent="0.3">
      <c r="A43" s="130">
        <v>41</v>
      </c>
      <c r="B43" s="22" t="s">
        <v>49</v>
      </c>
      <c r="C43" s="108"/>
      <c r="D43" s="109"/>
      <c r="E43" s="109"/>
      <c r="F43" s="109"/>
      <c r="G43" s="109"/>
      <c r="H43" s="109"/>
      <c r="I43" s="109"/>
      <c r="J43" s="109"/>
      <c r="K43" s="109"/>
      <c r="L43" s="109"/>
      <c r="M43" s="106"/>
      <c r="N43" s="110"/>
      <c r="O43" s="127">
        <f>SUM(Tabla8[[#This Row],[Gener]:[Desembre]])</f>
        <v>0</v>
      </c>
    </row>
    <row r="44" spans="1:15" s="4" customFormat="1" ht="15.75" thickBot="1" x14ac:dyDescent="0.3">
      <c r="A44" s="101"/>
      <c r="B44" s="20" t="s">
        <v>70</v>
      </c>
      <c r="C44" s="14">
        <f t="shared" ref="C44:N44" si="0">SUBTOTAL(109,C4:C43)</f>
        <v>615080</v>
      </c>
      <c r="D44" s="15">
        <f t="shared" si="0"/>
        <v>545720</v>
      </c>
      <c r="E44" s="15">
        <f t="shared" si="0"/>
        <v>640960</v>
      </c>
      <c r="F44" s="15">
        <f t="shared" si="0"/>
        <v>592460</v>
      </c>
      <c r="G44" s="15">
        <f t="shared" si="0"/>
        <v>691820</v>
      </c>
      <c r="H44" s="15">
        <f t="shared" si="0"/>
        <v>701700.00000000012</v>
      </c>
      <c r="I44" s="15">
        <f t="shared" si="0"/>
        <v>679940</v>
      </c>
      <c r="J44" s="15">
        <f>SUBTOTAL(109,J4:J43)</f>
        <v>597460</v>
      </c>
      <c r="K44" s="15">
        <f>SUBTOTAL(109,K4:K43)</f>
        <v>643780</v>
      </c>
      <c r="L44" s="15">
        <f t="shared" si="0"/>
        <v>627800</v>
      </c>
      <c r="M44" s="15">
        <f t="shared" si="0"/>
        <v>599000</v>
      </c>
      <c r="N44" s="15">
        <f t="shared" si="0"/>
        <v>602039.99</v>
      </c>
      <c r="O44" s="25">
        <f>SUM(Tabla8[[#This Row],[Gener]:[Desembre]])</f>
        <v>7537759.9900000002</v>
      </c>
    </row>
    <row r="45" spans="1:15" ht="15.75" thickBot="1" x14ac:dyDescent="0.3">
      <c r="A45" s="101"/>
      <c r="B45" s="26" t="s">
        <v>67</v>
      </c>
      <c r="C45" s="27">
        <v>467460.01</v>
      </c>
      <c r="D45" s="28">
        <v>458800</v>
      </c>
      <c r="E45" s="28">
        <v>511459</v>
      </c>
      <c r="F45" s="28">
        <v>563520</v>
      </c>
      <c r="G45" s="28">
        <v>639760</v>
      </c>
      <c r="H45" s="28">
        <v>575660</v>
      </c>
      <c r="I45" s="28">
        <v>591420</v>
      </c>
      <c r="J45" s="28">
        <v>625700</v>
      </c>
      <c r="K45" s="28">
        <v>643319.99999829999</v>
      </c>
      <c r="L45" s="28">
        <v>636139.99999999988</v>
      </c>
      <c r="M45" s="28">
        <v>631280</v>
      </c>
      <c r="N45" s="29">
        <v>637840</v>
      </c>
      <c r="O45" s="30">
        <f>SUM(Tabla8[[#This Row],[Gener]:[Desembre]])</f>
        <v>6982359.0099983001</v>
      </c>
    </row>
    <row r="46" spans="1:15" ht="15.75" thickBot="1" x14ac:dyDescent="0.3">
      <c r="A46" s="101"/>
      <c r="B46" s="84" t="s">
        <v>58</v>
      </c>
      <c r="C46" s="123">
        <f t="shared" ref="C46:O46" si="1">(C44/C45)-1</f>
        <v>0.31579169734754431</v>
      </c>
      <c r="D46" s="124">
        <f t="shared" si="1"/>
        <v>0.18945074106364435</v>
      </c>
      <c r="E46" s="124">
        <f t="shared" si="1"/>
        <v>0.25319918116603679</v>
      </c>
      <c r="F46" s="124">
        <f t="shared" si="1"/>
        <v>5.1355763770584817E-2</v>
      </c>
      <c r="G46" s="124">
        <f t="shared" si="1"/>
        <v>8.1374265349505981E-2</v>
      </c>
      <c r="H46" s="124">
        <f t="shared" si="1"/>
        <v>0.21894868498766651</v>
      </c>
      <c r="I46" s="124">
        <f t="shared" si="1"/>
        <v>0.14967366676811733</v>
      </c>
      <c r="J46" s="124">
        <f t="shared" si="1"/>
        <v>-4.5133450535400299E-2</v>
      </c>
      <c r="K46" s="124">
        <f t="shared" si="1"/>
        <v>7.1504072887718095E-4</v>
      </c>
      <c r="L46" s="124">
        <f t="shared" si="1"/>
        <v>-1.3110321627314514E-2</v>
      </c>
      <c r="M46" s="124">
        <f t="shared" si="1"/>
        <v>-5.113420352300091E-2</v>
      </c>
      <c r="N46" s="124">
        <f t="shared" si="1"/>
        <v>-5.6126944061206552E-2</v>
      </c>
      <c r="O46" s="208">
        <f t="shared" si="1"/>
        <v>7.9543457906761983E-2</v>
      </c>
    </row>
    <row r="49" spans="15:16" x14ac:dyDescent="0.25">
      <c r="O49" s="2"/>
    </row>
    <row r="50" spans="15:16" x14ac:dyDescent="0.25">
      <c r="O50" s="2"/>
      <c r="P50" s="18"/>
    </row>
    <row r="51" spans="15:16" x14ac:dyDescent="0.25">
      <c r="P51" s="18"/>
    </row>
    <row r="52" spans="15:16" x14ac:dyDescent="0.25">
      <c r="P52" s="18"/>
    </row>
    <row r="53" spans="15:16" x14ac:dyDescent="0.25">
      <c r="P53" s="18"/>
    </row>
    <row r="54" spans="15:16" x14ac:dyDescent="0.25">
      <c r="P54" s="18"/>
    </row>
    <row r="55" spans="15:16" x14ac:dyDescent="0.25">
      <c r="P55" s="18"/>
    </row>
    <row r="56" spans="15:16" x14ac:dyDescent="0.25">
      <c r="O56" s="4"/>
    </row>
    <row r="57" spans="15:16" x14ac:dyDescent="0.25">
      <c r="O57" s="4"/>
    </row>
    <row r="58" spans="15:16" x14ac:dyDescent="0.25">
      <c r="O58" s="4"/>
    </row>
  </sheetData>
  <sortState xmlns:xlrd2="http://schemas.microsoft.com/office/spreadsheetml/2017/richdata2" ref="B4:O45">
    <sortCondition ref="B4:B45"/>
  </sortState>
  <conditionalFormatting sqref="C46:O46">
    <cfRule type="cellIs" dxfId="2" priority="1" operator="lessThan">
      <formula>0</formula>
    </cfRule>
  </conditionalFormatting>
  <pageMargins left="0.23622047244094491" right="0.23622047244094491" top="0.51" bottom="0.18" header="0.19685039370078741" footer="0.19"/>
  <pageSetup paperSize="9" scale="77" orientation="landscape" copies="5" r:id="rId1"/>
  <headerFooter>
    <oddHeader>&amp;L&amp;"Calibri,Normal"&amp;G&amp;C&amp;"Calibri,Normal"&amp;F&amp;R&amp;"Calibri,Normal"&amp;G</oddHeader>
    <oddFooter>&amp;L&amp;"Calibri,Normal"&amp;D&amp;C&amp;"Calibri,Normal"&amp;A&amp;R&amp;"Calibri,Normal"&amp;P de&amp;N</oddFooter>
  </headerFooter>
  <drawing r:id="rId2"/>
  <legacyDrawingHF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55"/>
  <sheetViews>
    <sheetView showZeros="0" zoomScale="85" zoomScaleNormal="85" workbookViewId="0">
      <selection activeCell="U69" sqref="U69"/>
    </sheetView>
  </sheetViews>
  <sheetFormatPr baseColWidth="10" defaultColWidth="11.42578125" defaultRowHeight="15" x14ac:dyDescent="0.25"/>
  <cols>
    <col min="1" max="1" width="5.7109375" style="3" customWidth="1"/>
    <col min="2" max="2" width="27.140625" style="3" customWidth="1"/>
    <col min="3" max="14" width="11.7109375" style="2" customWidth="1"/>
    <col min="15" max="15" width="11.42578125" style="89"/>
    <col min="16" max="16384" width="11.42578125" style="3"/>
  </cols>
  <sheetData>
    <row r="1" spans="1:15" ht="15.75" x14ac:dyDescent="0.25">
      <c r="B1" s="1" t="s">
        <v>74</v>
      </c>
    </row>
    <row r="2" spans="1:15" ht="15.75" thickBot="1" x14ac:dyDescent="0.3">
      <c r="C2" s="4" t="s">
        <v>55</v>
      </c>
    </row>
    <row r="3" spans="1:15" ht="15.75" thickBot="1" x14ac:dyDescent="0.3">
      <c r="A3" s="134" t="s">
        <v>59</v>
      </c>
      <c r="B3" s="131" t="s">
        <v>57</v>
      </c>
      <c r="C3" s="138" t="s">
        <v>26</v>
      </c>
      <c r="D3" s="139" t="s">
        <v>27</v>
      </c>
      <c r="E3" s="139" t="s">
        <v>28</v>
      </c>
      <c r="F3" s="139" t="s">
        <v>29</v>
      </c>
      <c r="G3" s="139" t="s">
        <v>30</v>
      </c>
      <c r="H3" s="139" t="s">
        <v>31</v>
      </c>
      <c r="I3" s="139" t="s">
        <v>32</v>
      </c>
      <c r="J3" s="139" t="s">
        <v>33</v>
      </c>
      <c r="K3" s="139" t="s">
        <v>34</v>
      </c>
      <c r="L3" s="139" t="s">
        <v>35</v>
      </c>
      <c r="M3" s="139" t="s">
        <v>36</v>
      </c>
      <c r="N3" s="140" t="s">
        <v>37</v>
      </c>
      <c r="O3" s="150" t="s">
        <v>38</v>
      </c>
    </row>
    <row r="4" spans="1:15" x14ac:dyDescent="0.25">
      <c r="A4" s="135">
        <v>1</v>
      </c>
      <c r="B4" s="132" t="s">
        <v>39</v>
      </c>
      <c r="C4" s="141">
        <v>220900</v>
      </c>
      <c r="D4" s="142">
        <v>197000</v>
      </c>
      <c r="E4" s="142">
        <v>216600</v>
      </c>
      <c r="F4" s="142">
        <v>210540</v>
      </c>
      <c r="G4" s="142">
        <v>239420</v>
      </c>
      <c r="H4" s="142">
        <v>241960</v>
      </c>
      <c r="I4" s="269">
        <v>249740</v>
      </c>
      <c r="J4" s="142">
        <v>215780</v>
      </c>
      <c r="K4" s="143">
        <v>219240</v>
      </c>
      <c r="L4" s="75">
        <v>213760</v>
      </c>
      <c r="M4" s="75">
        <v>200480</v>
      </c>
      <c r="N4" s="75">
        <v>221320</v>
      </c>
      <c r="O4" s="149">
        <f>SUM(Tabla12[[#This Row],[Gener]:[Desembre]])</f>
        <v>2646740</v>
      </c>
    </row>
    <row r="5" spans="1:15" x14ac:dyDescent="0.25">
      <c r="A5" s="136">
        <v>2</v>
      </c>
      <c r="B5" s="132" t="s">
        <v>0</v>
      </c>
      <c r="C5" s="144"/>
      <c r="D5" s="102"/>
      <c r="E5" s="102"/>
      <c r="F5" s="102"/>
      <c r="G5" s="102"/>
      <c r="H5" s="102"/>
      <c r="I5" s="102"/>
      <c r="J5" s="102"/>
      <c r="K5" s="75"/>
      <c r="L5" s="75"/>
      <c r="M5" s="75"/>
      <c r="N5" s="75"/>
      <c r="O5" s="149">
        <f>SUM(Tabla12[[#This Row],[Gener]:[Desembre]])</f>
        <v>0</v>
      </c>
    </row>
    <row r="6" spans="1:15" x14ac:dyDescent="0.25">
      <c r="A6" s="136">
        <v>3</v>
      </c>
      <c r="B6" s="132" t="s">
        <v>1</v>
      </c>
      <c r="C6" s="144"/>
      <c r="D6" s="102"/>
      <c r="E6" s="102"/>
      <c r="F6" s="102"/>
      <c r="G6" s="102"/>
      <c r="H6" s="102"/>
      <c r="I6" s="102"/>
      <c r="J6" s="102"/>
      <c r="K6" s="75"/>
      <c r="L6" s="75"/>
      <c r="M6" s="75"/>
      <c r="N6" s="75"/>
      <c r="O6" s="149">
        <f>SUM(Tabla12[[#This Row],[Gener]:[Desembre]])</f>
        <v>0</v>
      </c>
    </row>
    <row r="7" spans="1:15" x14ac:dyDescent="0.25">
      <c r="A7" s="136">
        <v>4</v>
      </c>
      <c r="B7" s="132" t="s">
        <v>2</v>
      </c>
      <c r="C7" s="144">
        <v>11234</v>
      </c>
      <c r="D7" s="102">
        <v>10072</v>
      </c>
      <c r="E7" s="102">
        <v>11153</v>
      </c>
      <c r="F7" s="102">
        <v>11527.6</v>
      </c>
      <c r="G7" s="102">
        <v>12383</v>
      </c>
      <c r="H7" s="102">
        <v>11281.8</v>
      </c>
      <c r="I7" s="102">
        <v>13335</v>
      </c>
      <c r="J7" s="102">
        <v>13927</v>
      </c>
      <c r="K7" s="75">
        <v>11538</v>
      </c>
      <c r="L7" s="75">
        <v>10557</v>
      </c>
      <c r="M7" s="75">
        <v>8317</v>
      </c>
      <c r="N7" s="75">
        <v>9256</v>
      </c>
      <c r="O7" s="149">
        <f>SUM(Tabla12[[#This Row],[Gener]:[Desembre]])</f>
        <v>134581.4</v>
      </c>
    </row>
    <row r="8" spans="1:15" x14ac:dyDescent="0.25">
      <c r="A8" s="136">
        <v>5</v>
      </c>
      <c r="B8" s="132" t="s">
        <v>3</v>
      </c>
      <c r="C8" s="144"/>
      <c r="D8" s="102"/>
      <c r="E8" s="102"/>
      <c r="F8" s="102"/>
      <c r="G8" s="102"/>
      <c r="H8" s="102"/>
      <c r="I8" s="102"/>
      <c r="J8" s="102"/>
      <c r="K8" s="75"/>
      <c r="L8" s="75"/>
      <c r="M8" s="75"/>
      <c r="N8" s="75"/>
      <c r="O8" s="149">
        <f>SUM(Tabla12[[#This Row],[Gener]:[Desembre]])</f>
        <v>0</v>
      </c>
    </row>
    <row r="9" spans="1:15" x14ac:dyDescent="0.25">
      <c r="A9" s="136">
        <v>6</v>
      </c>
      <c r="B9" s="132" t="s">
        <v>4</v>
      </c>
      <c r="C9" s="144">
        <v>71140</v>
      </c>
      <c r="D9" s="102">
        <v>77020</v>
      </c>
      <c r="E9" s="102">
        <v>95080</v>
      </c>
      <c r="F9" s="102">
        <v>82520</v>
      </c>
      <c r="G9" s="102">
        <v>89100</v>
      </c>
      <c r="H9" s="102">
        <v>78660</v>
      </c>
      <c r="I9" s="102">
        <v>75580</v>
      </c>
      <c r="J9" s="102">
        <v>76560</v>
      </c>
      <c r="K9" s="75">
        <v>74140</v>
      </c>
      <c r="L9" s="75">
        <v>71620</v>
      </c>
      <c r="M9" s="75">
        <v>99460</v>
      </c>
      <c r="N9" s="75">
        <v>77700</v>
      </c>
      <c r="O9" s="149">
        <f>SUM(Tabla12[[#This Row],[Gener]:[Desembre]])</f>
        <v>968580</v>
      </c>
    </row>
    <row r="10" spans="1:15" x14ac:dyDescent="0.25">
      <c r="A10" s="136">
        <v>8</v>
      </c>
      <c r="B10" s="132" t="s">
        <v>7</v>
      </c>
      <c r="C10" s="144">
        <v>13216</v>
      </c>
      <c r="D10" s="102">
        <v>11992</v>
      </c>
      <c r="E10" s="102">
        <v>13120</v>
      </c>
      <c r="F10" s="102">
        <v>13560</v>
      </c>
      <c r="G10" s="102">
        <v>14568</v>
      </c>
      <c r="H10" s="102">
        <v>13272</v>
      </c>
      <c r="I10" s="102">
        <v>15688</v>
      </c>
      <c r="J10" s="102">
        <v>16384</v>
      </c>
      <c r="K10" s="75">
        <v>13576</v>
      </c>
      <c r="L10" s="75">
        <v>11864</v>
      </c>
      <c r="M10" s="75">
        <v>8910</v>
      </c>
      <c r="N10" s="75">
        <v>9918</v>
      </c>
      <c r="O10" s="149">
        <f>SUM(Tabla12[[#This Row],[Gener]:[Desembre]])</f>
        <v>156068</v>
      </c>
    </row>
    <row r="11" spans="1:15" x14ac:dyDescent="0.25">
      <c r="A11" s="136">
        <v>9</v>
      </c>
      <c r="B11" s="132" t="s">
        <v>40</v>
      </c>
      <c r="C11" s="144"/>
      <c r="D11" s="102"/>
      <c r="E11" s="102"/>
      <c r="F11" s="102"/>
      <c r="G11" s="102"/>
      <c r="H11" s="102"/>
      <c r="I11" s="102"/>
      <c r="J11" s="102"/>
      <c r="K11" s="75"/>
      <c r="L11" s="75"/>
      <c r="M11" s="75"/>
      <c r="N11" s="75"/>
      <c r="O11" s="149">
        <f>SUM(Tabla12[[#This Row],[Gener]:[Desembre]])</f>
        <v>0</v>
      </c>
    </row>
    <row r="12" spans="1:15" x14ac:dyDescent="0.25">
      <c r="A12" s="136">
        <v>10</v>
      </c>
      <c r="B12" s="132" t="s">
        <v>41</v>
      </c>
      <c r="C12" s="144"/>
      <c r="D12" s="102"/>
      <c r="E12" s="102"/>
      <c r="F12" s="102"/>
      <c r="G12" s="102"/>
      <c r="H12" s="102"/>
      <c r="I12" s="102"/>
      <c r="J12" s="102"/>
      <c r="K12" s="75"/>
      <c r="L12" s="75"/>
      <c r="M12" s="75"/>
      <c r="N12" s="75"/>
      <c r="O12" s="149">
        <f>SUM(Tabla12[[#This Row],[Gener]:[Desembre]])</f>
        <v>0</v>
      </c>
    </row>
    <row r="13" spans="1:15" x14ac:dyDescent="0.25">
      <c r="A13" s="136">
        <v>11</v>
      </c>
      <c r="B13" s="132" t="s">
        <v>9</v>
      </c>
      <c r="C13" s="144"/>
      <c r="D13" s="102"/>
      <c r="E13" s="102"/>
      <c r="F13" s="102"/>
      <c r="G13" s="102"/>
      <c r="H13" s="102"/>
      <c r="I13" s="102"/>
      <c r="J13" s="102"/>
      <c r="K13" s="75"/>
      <c r="L13" s="75"/>
      <c r="M13" s="75"/>
      <c r="N13" s="75"/>
      <c r="O13" s="149">
        <f>SUM(Tabla12[[#This Row],[Gener]:[Desembre]])</f>
        <v>0</v>
      </c>
    </row>
    <row r="14" spans="1:15" x14ac:dyDescent="0.25">
      <c r="A14" s="136">
        <v>12</v>
      </c>
      <c r="B14" s="132" t="s">
        <v>10</v>
      </c>
      <c r="C14" s="144"/>
      <c r="D14" s="102"/>
      <c r="E14" s="102"/>
      <c r="F14" s="102"/>
      <c r="G14" s="102"/>
      <c r="H14" s="102"/>
      <c r="I14" s="102"/>
      <c r="J14" s="102"/>
      <c r="K14" s="75"/>
      <c r="L14" s="75"/>
      <c r="M14" s="75"/>
      <c r="N14" s="75"/>
      <c r="O14" s="149">
        <f>SUM(Tabla12[[#This Row],[Gener]:[Desembre]])</f>
        <v>0</v>
      </c>
    </row>
    <row r="15" spans="1:15" x14ac:dyDescent="0.25">
      <c r="A15" s="136">
        <v>13</v>
      </c>
      <c r="B15" s="132" t="s">
        <v>42</v>
      </c>
      <c r="C15" s="144"/>
      <c r="D15" s="102"/>
      <c r="E15" s="102"/>
      <c r="F15" s="102"/>
      <c r="G15" s="102"/>
      <c r="H15" s="102"/>
      <c r="I15" s="102"/>
      <c r="J15" s="102"/>
      <c r="K15" s="75"/>
      <c r="L15" s="75"/>
      <c r="M15" s="75"/>
      <c r="N15" s="75"/>
      <c r="O15" s="149">
        <f>SUM(Tabla12[[#This Row],[Gener]:[Desembre]])</f>
        <v>0</v>
      </c>
    </row>
    <row r="16" spans="1:15" x14ac:dyDescent="0.25">
      <c r="A16" s="136">
        <v>14</v>
      </c>
      <c r="B16" s="132" t="s">
        <v>11</v>
      </c>
      <c r="C16" s="144"/>
      <c r="D16" s="102"/>
      <c r="E16" s="102"/>
      <c r="F16" s="102"/>
      <c r="G16" s="102"/>
      <c r="H16" s="102"/>
      <c r="I16" s="102"/>
      <c r="J16" s="102"/>
      <c r="K16" s="75"/>
      <c r="L16" s="75"/>
      <c r="M16" s="75"/>
      <c r="N16" s="75"/>
      <c r="O16" s="149">
        <f>SUM(Tabla12[[#This Row],[Gener]:[Desembre]])</f>
        <v>0</v>
      </c>
    </row>
    <row r="17" spans="1:15" x14ac:dyDescent="0.25">
      <c r="A17" s="136">
        <v>15</v>
      </c>
      <c r="B17" s="132" t="s">
        <v>12</v>
      </c>
      <c r="C17" s="144"/>
      <c r="D17" s="102"/>
      <c r="E17" s="102"/>
      <c r="F17" s="102"/>
      <c r="G17" s="102"/>
      <c r="H17" s="102"/>
      <c r="I17" s="102"/>
      <c r="J17" s="102"/>
      <c r="K17" s="75"/>
      <c r="L17" s="75"/>
      <c r="M17" s="75"/>
      <c r="N17" s="75"/>
      <c r="O17" s="149">
        <f>SUM(Tabla12[[#This Row],[Gener]:[Desembre]])</f>
        <v>0</v>
      </c>
    </row>
    <row r="18" spans="1:15" x14ac:dyDescent="0.25">
      <c r="A18" s="136">
        <v>16</v>
      </c>
      <c r="B18" s="132" t="s">
        <v>13</v>
      </c>
      <c r="C18" s="144"/>
      <c r="D18" s="102"/>
      <c r="E18" s="102"/>
      <c r="F18" s="102"/>
      <c r="G18" s="102"/>
      <c r="H18" s="102"/>
      <c r="I18" s="102"/>
      <c r="J18" s="102"/>
      <c r="K18" s="75"/>
      <c r="L18" s="75"/>
      <c r="M18" s="75"/>
      <c r="N18" s="75"/>
      <c r="O18" s="149">
        <f>SUM(Tabla12[[#This Row],[Gener]:[Desembre]])</f>
        <v>0</v>
      </c>
    </row>
    <row r="19" spans="1:15" x14ac:dyDescent="0.25">
      <c r="A19" s="136">
        <v>17</v>
      </c>
      <c r="B19" s="132" t="s">
        <v>14</v>
      </c>
      <c r="C19" s="144">
        <v>37580</v>
      </c>
      <c r="D19" s="102">
        <v>33180</v>
      </c>
      <c r="E19" s="102">
        <v>37720</v>
      </c>
      <c r="F19" s="102">
        <v>32420</v>
      </c>
      <c r="G19" s="102">
        <v>37720</v>
      </c>
      <c r="H19" s="102">
        <v>38580</v>
      </c>
      <c r="I19" s="102">
        <v>38560</v>
      </c>
      <c r="J19" s="102">
        <v>32000</v>
      </c>
      <c r="K19" s="75">
        <v>34720</v>
      </c>
      <c r="L19" s="75">
        <v>38340</v>
      </c>
      <c r="M19" s="75">
        <v>36020</v>
      </c>
      <c r="N19" s="75">
        <v>35920</v>
      </c>
      <c r="O19" s="149">
        <f>SUM(Tabla12[[#This Row],[Gener]:[Desembre]])</f>
        <v>432760</v>
      </c>
    </row>
    <row r="20" spans="1:15" x14ac:dyDescent="0.25">
      <c r="A20" s="136">
        <v>18</v>
      </c>
      <c r="B20" s="132" t="s">
        <v>15</v>
      </c>
      <c r="C20" s="144"/>
      <c r="D20" s="102"/>
      <c r="E20" s="102"/>
      <c r="F20" s="102"/>
      <c r="G20" s="102"/>
      <c r="H20" s="102"/>
      <c r="I20" s="102"/>
      <c r="J20" s="102"/>
      <c r="K20" s="75"/>
      <c r="L20" s="75"/>
      <c r="M20" s="75"/>
      <c r="N20" s="75"/>
      <c r="O20" s="149">
        <f>SUM(Tabla12[[#This Row],[Gener]:[Desembre]])</f>
        <v>0</v>
      </c>
    </row>
    <row r="21" spans="1:15" x14ac:dyDescent="0.25">
      <c r="A21" s="136">
        <v>19</v>
      </c>
      <c r="B21" s="132" t="s">
        <v>16</v>
      </c>
      <c r="C21" s="144">
        <v>71120</v>
      </c>
      <c r="D21" s="102">
        <v>63940</v>
      </c>
      <c r="E21" s="102">
        <v>73260</v>
      </c>
      <c r="F21" s="102">
        <v>63580</v>
      </c>
      <c r="G21" s="102">
        <v>77480</v>
      </c>
      <c r="H21" s="102">
        <v>74800</v>
      </c>
      <c r="I21" s="102">
        <v>72840</v>
      </c>
      <c r="J21" s="102">
        <v>59100</v>
      </c>
      <c r="K21" s="75">
        <v>70780</v>
      </c>
      <c r="L21" s="75">
        <v>70200</v>
      </c>
      <c r="M21" s="75">
        <v>70960</v>
      </c>
      <c r="N21" s="75">
        <v>71580</v>
      </c>
      <c r="O21" s="149">
        <f>SUM(Tabla12[[#This Row],[Gener]:[Desembre]])</f>
        <v>839640</v>
      </c>
    </row>
    <row r="22" spans="1:15" x14ac:dyDescent="0.25">
      <c r="A22" s="136">
        <v>20</v>
      </c>
      <c r="B22" s="132" t="s">
        <v>17</v>
      </c>
      <c r="C22" s="144"/>
      <c r="D22" s="102"/>
      <c r="E22" s="102"/>
      <c r="F22" s="102"/>
      <c r="G22" s="102"/>
      <c r="H22" s="102"/>
      <c r="I22" s="102"/>
      <c r="J22" s="102"/>
      <c r="K22" s="75"/>
      <c r="L22" s="75"/>
      <c r="M22" s="75"/>
      <c r="N22" s="75"/>
      <c r="O22" s="149">
        <f>SUM(Tabla12[[#This Row],[Gener]:[Desembre]])</f>
        <v>0</v>
      </c>
    </row>
    <row r="23" spans="1:15" x14ac:dyDescent="0.25">
      <c r="A23" s="136">
        <v>21</v>
      </c>
      <c r="B23" s="132" t="s">
        <v>18</v>
      </c>
      <c r="C23" s="144">
        <v>6343.1538461538457</v>
      </c>
      <c r="D23" s="102">
        <v>5826.9440559440563</v>
      </c>
      <c r="E23" s="102">
        <v>6332.7738927738928</v>
      </c>
      <c r="F23" s="102">
        <v>6908.71</v>
      </c>
      <c r="G23" s="102">
        <v>7027.0769230769238</v>
      </c>
      <c r="H23" s="102">
        <v>5483.9609890109887</v>
      </c>
      <c r="I23" s="102">
        <v>7087</v>
      </c>
      <c r="J23" s="102">
        <v>7201.8927738927741</v>
      </c>
      <c r="K23" s="75">
        <v>6852</v>
      </c>
      <c r="L23" s="75">
        <v>8355.9551282051307</v>
      </c>
      <c r="M23" s="75">
        <v>8735.0512820512795</v>
      </c>
      <c r="N23" s="75">
        <v>10487.54</v>
      </c>
      <c r="O23" s="149">
        <f>SUM(Tabla12[[#This Row],[Gener]:[Desembre]])</f>
        <v>86642.0588911089</v>
      </c>
    </row>
    <row r="24" spans="1:15" x14ac:dyDescent="0.25">
      <c r="A24" s="136">
        <v>22</v>
      </c>
      <c r="B24" s="132" t="s">
        <v>19</v>
      </c>
      <c r="C24" s="144"/>
      <c r="D24" s="102"/>
      <c r="E24" s="102"/>
      <c r="F24" s="102"/>
      <c r="G24" s="102"/>
      <c r="H24" s="102"/>
      <c r="I24" s="102"/>
      <c r="J24" s="102"/>
      <c r="K24" s="75"/>
      <c r="L24" s="75"/>
      <c r="M24" s="75"/>
      <c r="N24" s="75"/>
      <c r="O24" s="149">
        <f>SUM(Tabla12[[#This Row],[Gener]:[Desembre]])</f>
        <v>0</v>
      </c>
    </row>
    <row r="25" spans="1:15" x14ac:dyDescent="0.25">
      <c r="A25" s="136">
        <v>23</v>
      </c>
      <c r="B25" s="132" t="s">
        <v>43</v>
      </c>
      <c r="C25" s="144">
        <v>256900</v>
      </c>
      <c r="D25" s="102">
        <v>225700</v>
      </c>
      <c r="E25" s="102">
        <v>262020</v>
      </c>
      <c r="F25" s="102">
        <v>232260</v>
      </c>
      <c r="G25" s="102">
        <v>271180</v>
      </c>
      <c r="H25" s="102">
        <v>260920</v>
      </c>
      <c r="I25" s="269">
        <v>267000</v>
      </c>
      <c r="J25" s="102">
        <v>244380</v>
      </c>
      <c r="K25" s="75">
        <v>247520</v>
      </c>
      <c r="L25" s="75">
        <v>253000</v>
      </c>
      <c r="M25" s="75">
        <v>234840</v>
      </c>
      <c r="N25" s="75">
        <v>242440</v>
      </c>
      <c r="O25" s="149">
        <f>SUM(Tabla12[[#This Row],[Gener]:[Desembre]])</f>
        <v>2998160</v>
      </c>
    </row>
    <row r="26" spans="1:15" x14ac:dyDescent="0.25">
      <c r="A26" s="136">
        <v>24</v>
      </c>
      <c r="B26" s="132" t="s">
        <v>44</v>
      </c>
      <c r="C26" s="144">
        <v>56960</v>
      </c>
      <c r="D26" s="102">
        <v>52320</v>
      </c>
      <c r="E26" s="102">
        <v>59820</v>
      </c>
      <c r="F26" s="102">
        <v>48880</v>
      </c>
      <c r="G26" s="102">
        <v>64020</v>
      </c>
      <c r="H26" s="102">
        <v>55040</v>
      </c>
      <c r="I26" s="102">
        <v>58460</v>
      </c>
      <c r="J26" s="102">
        <v>56800</v>
      </c>
      <c r="K26" s="75">
        <v>57600</v>
      </c>
      <c r="L26" s="75">
        <v>59140</v>
      </c>
      <c r="M26" s="75">
        <v>57860</v>
      </c>
      <c r="N26" s="75">
        <v>49300</v>
      </c>
      <c r="O26" s="149">
        <f>SUM(Tabla12[[#This Row],[Gener]:[Desembre]])</f>
        <v>676200</v>
      </c>
    </row>
    <row r="27" spans="1:15" x14ac:dyDescent="0.25">
      <c r="A27" s="136">
        <v>25</v>
      </c>
      <c r="B27" s="132" t="s">
        <v>20</v>
      </c>
      <c r="C27" s="144"/>
      <c r="D27" s="102"/>
      <c r="E27" s="102"/>
      <c r="F27" s="102"/>
      <c r="G27" s="102"/>
      <c r="H27" s="102"/>
      <c r="I27" s="102"/>
      <c r="J27" s="102"/>
      <c r="K27" s="75"/>
      <c r="L27" s="75"/>
      <c r="M27" s="75"/>
      <c r="N27" s="75"/>
      <c r="O27" s="149">
        <f>SUM(Tabla12[[#This Row],[Gener]:[Desembre]])</f>
        <v>0</v>
      </c>
    </row>
    <row r="28" spans="1:15" x14ac:dyDescent="0.25">
      <c r="A28" s="136">
        <v>26</v>
      </c>
      <c r="B28" s="132" t="s">
        <v>45</v>
      </c>
      <c r="C28" s="144">
        <v>11000</v>
      </c>
      <c r="D28" s="102">
        <v>9340</v>
      </c>
      <c r="E28" s="102">
        <v>10460</v>
      </c>
      <c r="F28" s="102">
        <v>12680</v>
      </c>
      <c r="G28" s="102">
        <v>10400</v>
      </c>
      <c r="H28" s="102">
        <v>10780</v>
      </c>
      <c r="I28" s="102">
        <v>9280</v>
      </c>
      <c r="J28" s="102">
        <v>8360</v>
      </c>
      <c r="K28" s="75">
        <v>11820</v>
      </c>
      <c r="L28" s="75">
        <v>10100</v>
      </c>
      <c r="M28" s="75">
        <v>10100</v>
      </c>
      <c r="N28" s="75">
        <v>11740</v>
      </c>
      <c r="O28" s="149">
        <f>SUM(Tabla12[[#This Row],[Gener]:[Desembre]])</f>
        <v>126060</v>
      </c>
    </row>
    <row r="29" spans="1:15" x14ac:dyDescent="0.25">
      <c r="A29" s="136">
        <v>27</v>
      </c>
      <c r="B29" s="132" t="s">
        <v>46</v>
      </c>
      <c r="C29" s="144"/>
      <c r="D29" s="102"/>
      <c r="E29" s="102"/>
      <c r="F29" s="102"/>
      <c r="G29" s="102"/>
      <c r="H29" s="102"/>
      <c r="I29" s="102"/>
      <c r="J29" s="102"/>
      <c r="K29" s="75"/>
      <c r="L29" s="75"/>
      <c r="M29" s="75"/>
      <c r="N29" s="75"/>
      <c r="O29" s="149">
        <f>SUM(Tabla12[[#This Row],[Gener]:[Desembre]])</f>
        <v>0</v>
      </c>
    </row>
    <row r="30" spans="1:15" x14ac:dyDescent="0.25">
      <c r="A30" s="136">
        <v>28</v>
      </c>
      <c r="B30" s="132" t="s">
        <v>47</v>
      </c>
      <c r="C30" s="144">
        <v>244860</v>
      </c>
      <c r="D30" s="102">
        <v>222380</v>
      </c>
      <c r="E30" s="102">
        <v>250880</v>
      </c>
      <c r="F30" s="102">
        <v>262300</v>
      </c>
      <c r="G30" s="102">
        <v>264020</v>
      </c>
      <c r="H30" s="102">
        <v>267860</v>
      </c>
      <c r="I30" s="102">
        <v>273280</v>
      </c>
      <c r="J30" s="102">
        <v>251100</v>
      </c>
      <c r="K30" s="75">
        <v>252200</v>
      </c>
      <c r="L30" s="75">
        <v>256900</v>
      </c>
      <c r="M30" s="75">
        <v>222140</v>
      </c>
      <c r="N30" s="75">
        <v>223540</v>
      </c>
      <c r="O30" s="149">
        <f>SUM(Tabla12[[#This Row],[Gener]:[Desembre]])</f>
        <v>2991460</v>
      </c>
    </row>
    <row r="31" spans="1:15" x14ac:dyDescent="0.25">
      <c r="A31" s="136">
        <v>29</v>
      </c>
      <c r="B31" s="132" t="s">
        <v>48</v>
      </c>
      <c r="C31" s="144">
        <v>2246.8461538461538</v>
      </c>
      <c r="D31" s="102">
        <v>1609.0559440559439</v>
      </c>
      <c r="E31" s="102">
        <v>2194.2261072261072</v>
      </c>
      <c r="F31" s="102">
        <v>1903.69</v>
      </c>
      <c r="G31" s="102">
        <v>2441.9230769230771</v>
      </c>
      <c r="H31" s="102">
        <v>3142.2390109890111</v>
      </c>
      <c r="I31" s="102">
        <v>3109.9999999999995</v>
      </c>
      <c r="J31" s="102">
        <v>3447.1072261072259</v>
      </c>
      <c r="K31" s="75">
        <v>1974</v>
      </c>
      <c r="L31" s="75">
        <v>3623.0448717948698</v>
      </c>
      <c r="M31" s="75">
        <v>3737.9487179487201</v>
      </c>
      <c r="N31" s="75">
        <v>3398.46</v>
      </c>
      <c r="O31" s="149">
        <f>SUM(Tabla12[[#This Row],[Gener]:[Desembre]])</f>
        <v>32828.541108891113</v>
      </c>
    </row>
    <row r="32" spans="1:15" x14ac:dyDescent="0.25">
      <c r="A32" s="136">
        <v>30</v>
      </c>
      <c r="B32" s="132" t="s">
        <v>50</v>
      </c>
      <c r="C32" s="144">
        <v>24760</v>
      </c>
      <c r="D32" s="102">
        <v>27760</v>
      </c>
      <c r="E32" s="102">
        <v>32840</v>
      </c>
      <c r="F32" s="102">
        <v>26040</v>
      </c>
      <c r="G32" s="102">
        <v>25920</v>
      </c>
      <c r="H32" s="102">
        <v>34160</v>
      </c>
      <c r="I32" s="102">
        <v>26980</v>
      </c>
      <c r="J32" s="102">
        <v>28760</v>
      </c>
      <c r="K32" s="75">
        <v>26280</v>
      </c>
      <c r="L32" s="75">
        <v>25260</v>
      </c>
      <c r="M32" s="75">
        <v>33700</v>
      </c>
      <c r="N32" s="75">
        <v>27060</v>
      </c>
      <c r="O32" s="149">
        <f>SUM(Tabla12[[#This Row],[Gener]:[Desembre]])</f>
        <v>339520</v>
      </c>
    </row>
    <row r="33" spans="1:17" x14ac:dyDescent="0.25">
      <c r="A33" s="136">
        <v>31</v>
      </c>
      <c r="B33" s="132" t="s">
        <v>51</v>
      </c>
      <c r="C33" s="144">
        <v>4920</v>
      </c>
      <c r="D33" s="102">
        <v>4900</v>
      </c>
      <c r="E33" s="102">
        <v>4820</v>
      </c>
      <c r="F33" s="102">
        <v>5260</v>
      </c>
      <c r="G33" s="102">
        <v>6100</v>
      </c>
      <c r="H33" s="102">
        <v>6410</v>
      </c>
      <c r="I33" s="102">
        <v>7240</v>
      </c>
      <c r="J33" s="102">
        <v>5160</v>
      </c>
      <c r="K33" s="75">
        <v>6780</v>
      </c>
      <c r="L33" s="75">
        <v>4860</v>
      </c>
      <c r="M33" s="75">
        <v>5640</v>
      </c>
      <c r="N33" s="75">
        <v>5240</v>
      </c>
      <c r="O33" s="149">
        <f>SUM(Tabla12[[#This Row],[Gener]:[Desembre]])</f>
        <v>67330</v>
      </c>
    </row>
    <row r="34" spans="1:17" x14ac:dyDescent="0.25">
      <c r="A34" s="136">
        <v>32</v>
      </c>
      <c r="B34" s="132" t="s">
        <v>52</v>
      </c>
      <c r="C34" s="144"/>
      <c r="D34" s="102"/>
      <c r="E34" s="102"/>
      <c r="F34" s="102"/>
      <c r="G34" s="102"/>
      <c r="H34" s="102"/>
      <c r="I34" s="102"/>
      <c r="J34" s="102"/>
      <c r="K34" s="75"/>
      <c r="L34" s="75"/>
      <c r="M34" s="75"/>
      <c r="N34" s="75"/>
      <c r="O34" s="149">
        <f>SUM(Tabla12[[#This Row],[Gener]:[Desembre]])</f>
        <v>0</v>
      </c>
    </row>
    <row r="35" spans="1:17" x14ac:dyDescent="0.25">
      <c r="A35" s="136">
        <v>33</v>
      </c>
      <c r="B35" s="132" t="s">
        <v>21</v>
      </c>
      <c r="C35" s="144"/>
      <c r="D35" s="102"/>
      <c r="E35" s="102"/>
      <c r="F35" s="102"/>
      <c r="G35" s="102"/>
      <c r="H35" s="102"/>
      <c r="I35" s="102"/>
      <c r="J35" s="102"/>
      <c r="K35" s="75"/>
      <c r="L35" s="75"/>
      <c r="M35" s="75"/>
      <c r="N35" s="75"/>
      <c r="O35" s="149">
        <f>SUM(Tabla12[[#This Row],[Gener]:[Desembre]])</f>
        <v>0</v>
      </c>
    </row>
    <row r="36" spans="1:17" x14ac:dyDescent="0.25">
      <c r="A36" s="136">
        <v>34</v>
      </c>
      <c r="B36" s="132" t="s">
        <v>22</v>
      </c>
      <c r="C36" s="144">
        <v>78180</v>
      </c>
      <c r="D36" s="102">
        <v>72540</v>
      </c>
      <c r="E36" s="102">
        <v>86880</v>
      </c>
      <c r="F36" s="102">
        <v>78840</v>
      </c>
      <c r="G36" s="102">
        <v>90860</v>
      </c>
      <c r="H36" s="102">
        <v>91540</v>
      </c>
      <c r="I36" s="102">
        <v>90860</v>
      </c>
      <c r="J36" s="102">
        <v>89040</v>
      </c>
      <c r="K36" s="75">
        <v>83220</v>
      </c>
      <c r="L36" s="265">
        <v>84180</v>
      </c>
      <c r="M36" s="75">
        <v>79420</v>
      </c>
      <c r="N36" s="75">
        <v>76540</v>
      </c>
      <c r="O36" s="149">
        <f>SUM(Tabla12[[#This Row],[Gener]:[Desembre]])</f>
        <v>1002100</v>
      </c>
    </row>
    <row r="37" spans="1:17" x14ac:dyDescent="0.25">
      <c r="A37" s="136">
        <v>35</v>
      </c>
      <c r="B37" s="132" t="s">
        <v>23</v>
      </c>
      <c r="C37" s="144"/>
      <c r="D37" s="102"/>
      <c r="E37" s="102"/>
      <c r="F37" s="102"/>
      <c r="G37" s="102"/>
      <c r="H37" s="102"/>
      <c r="I37" s="102"/>
      <c r="J37" s="102"/>
      <c r="K37" s="75"/>
      <c r="L37" s="75"/>
      <c r="M37" s="75"/>
      <c r="N37" s="75"/>
      <c r="O37" s="149">
        <f>SUM(Tabla12[[#This Row],[Gener]:[Desembre]])</f>
        <v>0</v>
      </c>
    </row>
    <row r="38" spans="1:17" x14ac:dyDescent="0.25">
      <c r="A38" s="136">
        <v>36</v>
      </c>
      <c r="B38" s="132" t="s">
        <v>24</v>
      </c>
      <c r="C38" s="144">
        <v>21060</v>
      </c>
      <c r="D38" s="102">
        <v>20320</v>
      </c>
      <c r="E38" s="102">
        <v>21880</v>
      </c>
      <c r="F38" s="102">
        <v>18140</v>
      </c>
      <c r="G38" s="102">
        <v>24280</v>
      </c>
      <c r="H38" s="102">
        <v>23140</v>
      </c>
      <c r="I38" s="102">
        <v>25120</v>
      </c>
      <c r="J38" s="102">
        <v>21860</v>
      </c>
      <c r="K38" s="75">
        <v>21740</v>
      </c>
      <c r="L38" s="75">
        <v>21540</v>
      </c>
      <c r="M38" s="75">
        <v>21000</v>
      </c>
      <c r="N38" s="75">
        <v>21880</v>
      </c>
      <c r="O38" s="149">
        <f>SUM(Tabla12[[#This Row],[Gener]:[Desembre]])</f>
        <v>261960</v>
      </c>
    </row>
    <row r="39" spans="1:17" x14ac:dyDescent="0.25">
      <c r="A39" s="136">
        <v>37</v>
      </c>
      <c r="B39" s="132" t="s">
        <v>25</v>
      </c>
      <c r="C39" s="144"/>
      <c r="D39" s="102"/>
      <c r="E39" s="102"/>
      <c r="F39" s="102"/>
      <c r="G39" s="102"/>
      <c r="H39" s="102"/>
      <c r="I39" s="102"/>
      <c r="J39" s="102"/>
      <c r="K39" s="75"/>
      <c r="L39" s="75"/>
      <c r="M39" s="75"/>
      <c r="N39" s="75"/>
      <c r="O39" s="149">
        <f>SUM(Tabla12[[#This Row],[Gener]:[Desembre]])</f>
        <v>0</v>
      </c>
    </row>
    <row r="40" spans="1:17" x14ac:dyDescent="0.25">
      <c r="A40" s="136">
        <v>38</v>
      </c>
      <c r="B40" s="132" t="s">
        <v>5</v>
      </c>
      <c r="C40" s="144"/>
      <c r="D40" s="102"/>
      <c r="E40" s="102"/>
      <c r="F40" s="102"/>
      <c r="G40" s="102"/>
      <c r="H40" s="102"/>
      <c r="I40" s="102"/>
      <c r="J40" s="102"/>
      <c r="K40" s="75"/>
      <c r="L40" s="75"/>
      <c r="M40" s="75"/>
      <c r="N40" s="75"/>
      <c r="O40" s="149">
        <f>SUM(Tabla12[[#This Row],[Gener]:[Desembre]])</f>
        <v>0</v>
      </c>
    </row>
    <row r="41" spans="1:17" x14ac:dyDescent="0.25">
      <c r="A41" s="136">
        <v>39</v>
      </c>
      <c r="B41" s="132" t="s">
        <v>6</v>
      </c>
      <c r="C41" s="144">
        <v>45160</v>
      </c>
      <c r="D41" s="102">
        <v>36700</v>
      </c>
      <c r="E41" s="102">
        <v>41960</v>
      </c>
      <c r="F41" s="102">
        <v>41280</v>
      </c>
      <c r="G41" s="102">
        <v>46360</v>
      </c>
      <c r="H41" s="102">
        <v>48220</v>
      </c>
      <c r="I41" s="102">
        <v>57440</v>
      </c>
      <c r="J41" s="102">
        <v>58760</v>
      </c>
      <c r="K41" s="75">
        <v>45340</v>
      </c>
      <c r="L41" s="75">
        <v>46080</v>
      </c>
      <c r="M41" s="75">
        <v>38400</v>
      </c>
      <c r="N41" s="75">
        <v>43100</v>
      </c>
      <c r="O41" s="149">
        <f>SUM(Tabla12[[#This Row],[Gener]:[Desembre]])</f>
        <v>548800</v>
      </c>
    </row>
    <row r="42" spans="1:17" x14ac:dyDescent="0.25">
      <c r="A42" s="136">
        <v>40</v>
      </c>
      <c r="B42" s="132" t="s">
        <v>8</v>
      </c>
      <c r="C42" s="144"/>
      <c r="D42" s="102"/>
      <c r="E42" s="102"/>
      <c r="F42" s="102"/>
      <c r="G42" s="102"/>
      <c r="H42" s="102"/>
      <c r="I42" s="102"/>
      <c r="J42" s="102"/>
      <c r="K42" s="75"/>
      <c r="L42" s="75"/>
      <c r="M42" s="75"/>
      <c r="N42" s="75"/>
      <c r="O42" s="149">
        <f>SUM(Tabla12[[#This Row],[Gener]:[Desembre]])</f>
        <v>0</v>
      </c>
    </row>
    <row r="43" spans="1:17" ht="15.75" thickBot="1" x14ac:dyDescent="0.3">
      <c r="A43" s="137">
        <v>41</v>
      </c>
      <c r="B43" s="133" t="s">
        <v>49</v>
      </c>
      <c r="C43" s="145"/>
      <c r="D43" s="146"/>
      <c r="E43" s="146"/>
      <c r="F43" s="146"/>
      <c r="G43" s="146"/>
      <c r="H43" s="146"/>
      <c r="I43" s="146"/>
      <c r="J43" s="146"/>
      <c r="K43" s="147"/>
      <c r="L43" s="147"/>
      <c r="M43" s="147"/>
      <c r="N43" s="148"/>
      <c r="O43" s="149">
        <f>SUM(Tabla12[[#This Row],[Gener]:[Desembre]])</f>
        <v>0</v>
      </c>
    </row>
    <row r="44" spans="1:17" s="4" customFormat="1" ht="15.75" thickBot="1" x14ac:dyDescent="0.3">
      <c r="B44" s="71" t="s">
        <v>70</v>
      </c>
      <c r="C44" s="72">
        <f>SUBTOTAL(109,Tabla12[Gener])</f>
        <v>1177580</v>
      </c>
      <c r="D44" s="73">
        <f>SUBTOTAL(109,Tabla12[Febrer])</f>
        <v>1072600</v>
      </c>
      <c r="E44" s="73">
        <f>SUBTOTAL(109,Tabla12[Març])</f>
        <v>1227020</v>
      </c>
      <c r="F44" s="73">
        <f>SUBTOTAL(109,Tabla12[Abril])</f>
        <v>1148640</v>
      </c>
      <c r="G44" s="73">
        <f>SUBTOTAL(109,Tabla12[Maig])</f>
        <v>1283280</v>
      </c>
      <c r="H44" s="73">
        <f>SUBTOTAL(109,Tabla12[Juny])</f>
        <v>1265250</v>
      </c>
      <c r="I44" s="73">
        <f>SUBTOTAL(109,Tabla12[Juliol])</f>
        <v>1291600</v>
      </c>
      <c r="J44" s="73">
        <f>SUBTOTAL(109,Tabla12[Agost])</f>
        <v>1188620</v>
      </c>
      <c r="K44" s="73">
        <f>SUBTOTAL(109,Tabla12[Setembre])</f>
        <v>1185320</v>
      </c>
      <c r="L44" s="73">
        <f>SUBTOTAL(109,Tabla12[Octubre])</f>
        <v>1189380</v>
      </c>
      <c r="M44" s="73">
        <f>SUBTOTAL(109,Tabla12[Novembre])</f>
        <v>1139720</v>
      </c>
      <c r="N44" s="73">
        <f>SUBTOTAL(109,Tabla12[Desembre])</f>
        <v>1140420</v>
      </c>
      <c r="O44" s="74">
        <f>SUM(C44:N44)</f>
        <v>14309430</v>
      </c>
      <c r="P44" s="3"/>
      <c r="Q44" s="213"/>
    </row>
    <row r="45" spans="1:17" ht="15.75" thickBot="1" x14ac:dyDescent="0.3">
      <c r="B45" s="66" t="s">
        <v>67</v>
      </c>
      <c r="C45" s="67">
        <v>1510980</v>
      </c>
      <c r="D45" s="68">
        <v>1449720</v>
      </c>
      <c r="E45" s="68">
        <v>1593500</v>
      </c>
      <c r="F45" s="68">
        <v>1681840</v>
      </c>
      <c r="G45" s="68">
        <v>1777689</v>
      </c>
      <c r="H45" s="68">
        <v>1715320</v>
      </c>
      <c r="I45" s="68">
        <v>1554620.0000000002</v>
      </c>
      <c r="J45" s="68">
        <v>1382620</v>
      </c>
      <c r="K45" s="68">
        <v>1281300</v>
      </c>
      <c r="L45" s="68">
        <v>1226720</v>
      </c>
      <c r="M45" s="68">
        <v>1134240</v>
      </c>
      <c r="N45" s="69">
        <v>1222000</v>
      </c>
      <c r="O45" s="70">
        <f>SUM(C45:N45)</f>
        <v>17530549</v>
      </c>
    </row>
    <row r="46" spans="1:17" ht="15.75" thickBot="1" x14ac:dyDescent="0.3">
      <c r="B46" s="82" t="s">
        <v>58</v>
      </c>
      <c r="C46" s="83">
        <f t="shared" ref="C46:N46" si="0">(C44/C45)-1</f>
        <v>-0.22065149770347725</v>
      </c>
      <c r="D46" s="83">
        <f t="shared" si="0"/>
        <v>-0.26013299119830036</v>
      </c>
      <c r="E46" s="83">
        <f t="shared" si="0"/>
        <v>-0.22998431126451213</v>
      </c>
      <c r="F46" s="83">
        <f t="shared" si="0"/>
        <v>-0.31703372496789228</v>
      </c>
      <c r="G46" s="83">
        <f t="shared" si="0"/>
        <v>-0.27811895106511886</v>
      </c>
      <c r="H46" s="83">
        <f t="shared" si="0"/>
        <v>-0.26238252920737826</v>
      </c>
      <c r="I46" s="83">
        <f t="shared" si="0"/>
        <v>-0.16918603903204654</v>
      </c>
      <c r="J46" s="83">
        <f t="shared" si="0"/>
        <v>-0.14031331819299586</v>
      </c>
      <c r="K46" s="83">
        <f t="shared" si="0"/>
        <v>-7.4908296261609331E-2</v>
      </c>
      <c r="L46" s="83">
        <f t="shared" si="0"/>
        <v>-3.0438893961132085E-2</v>
      </c>
      <c r="M46" s="83">
        <f t="shared" si="0"/>
        <v>4.8314289744675332E-3</v>
      </c>
      <c r="N46" s="83">
        <f t="shared" si="0"/>
        <v>-6.6759410801964014E-2</v>
      </c>
      <c r="O46" s="207">
        <f>(O44/O45)-1</f>
        <v>-0.18374319024464092</v>
      </c>
    </row>
    <row r="47" spans="1:17" x14ac:dyDescent="0.25"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55" spans="16:16" x14ac:dyDescent="0.25">
      <c r="P55" s="23"/>
    </row>
  </sheetData>
  <pageMargins left="0.19685039370078741" right="0.23622047244094491" top="0.52" bottom="0.2" header="0.19685039370078741" footer="0.16"/>
  <pageSetup paperSize="9" scale="77" orientation="landscape" copies="5" r:id="rId1"/>
  <headerFooter>
    <oddHeader>&amp;L&amp;"Calibri,Normal"&amp;G&amp;C&amp;F&amp;R&amp;"Calibri,Normal"&amp;G</oddHeader>
    <oddFooter>&amp;L&amp;"Calibri,Normal"&amp;D&amp;C&amp;A&amp;R&amp;"Calibri,Normal"&amp;P de &amp;N</oddFooter>
  </headerFooter>
  <drawing r:id="rId2"/>
  <legacyDrawingHF r:id="rId3"/>
  <tableParts count="1"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51"/>
  <sheetViews>
    <sheetView zoomScale="90" zoomScaleNormal="90" workbookViewId="0">
      <selection activeCell="H52" sqref="H52"/>
    </sheetView>
  </sheetViews>
  <sheetFormatPr baseColWidth="10" defaultRowHeight="15" x14ac:dyDescent="0.25"/>
  <cols>
    <col min="1" max="1" width="5.28515625" customWidth="1"/>
    <col min="2" max="2" width="32.7109375" customWidth="1"/>
    <col min="3" max="14" width="9.85546875" style="56" customWidth="1"/>
    <col min="15" max="15" width="10.28515625" style="57" customWidth="1"/>
    <col min="16" max="1023" width="17" customWidth="1"/>
  </cols>
  <sheetData>
    <row r="1" spans="1:19" ht="15.75" x14ac:dyDescent="0.25">
      <c r="B1" s="54" t="s">
        <v>75</v>
      </c>
      <c r="C1"/>
      <c r="D1"/>
      <c r="E1"/>
      <c r="F1"/>
      <c r="G1"/>
      <c r="H1"/>
      <c r="I1"/>
      <c r="J1"/>
      <c r="K1"/>
      <c r="L1"/>
      <c r="M1"/>
      <c r="N1"/>
      <c r="O1" s="55"/>
    </row>
    <row r="2" spans="1:19" ht="15.75" thickBot="1" x14ac:dyDescent="0.3">
      <c r="C2"/>
      <c r="D2"/>
      <c r="E2"/>
      <c r="F2"/>
      <c r="G2"/>
      <c r="H2"/>
      <c r="I2"/>
      <c r="J2"/>
      <c r="K2"/>
      <c r="L2"/>
      <c r="M2"/>
      <c r="N2"/>
      <c r="O2" s="55"/>
    </row>
    <row r="3" spans="1:19" ht="15.75" thickBot="1" x14ac:dyDescent="0.3">
      <c r="A3" s="114" t="s">
        <v>59</v>
      </c>
      <c r="B3" s="115" t="s">
        <v>57</v>
      </c>
      <c r="C3" s="116" t="s">
        <v>26</v>
      </c>
      <c r="D3" s="112" t="s">
        <v>27</v>
      </c>
      <c r="E3" s="112" t="s">
        <v>28</v>
      </c>
      <c r="F3" s="112" t="s">
        <v>29</v>
      </c>
      <c r="G3" s="112" t="s">
        <v>30</v>
      </c>
      <c r="H3" s="112" t="s">
        <v>31</v>
      </c>
      <c r="I3" s="112" t="s">
        <v>32</v>
      </c>
      <c r="J3" s="112" t="s">
        <v>33</v>
      </c>
      <c r="K3" s="112" t="s">
        <v>34</v>
      </c>
      <c r="L3" s="112" t="s">
        <v>35</v>
      </c>
      <c r="M3" s="112" t="s">
        <v>36</v>
      </c>
      <c r="N3" s="113" t="s">
        <v>37</v>
      </c>
      <c r="O3" s="114" t="s">
        <v>38</v>
      </c>
    </row>
    <row r="4" spans="1:19" x14ac:dyDescent="0.25">
      <c r="A4" s="159">
        <v>1</v>
      </c>
      <c r="B4" s="162" t="s">
        <v>39</v>
      </c>
      <c r="C4" s="165">
        <v>28640</v>
      </c>
      <c r="D4" s="153">
        <v>23670</v>
      </c>
      <c r="E4" s="153">
        <v>25940</v>
      </c>
      <c r="F4" s="154">
        <v>30840</v>
      </c>
      <c r="G4" s="154">
        <v>38840</v>
      </c>
      <c r="H4" s="154">
        <v>43300</v>
      </c>
      <c r="I4" s="154">
        <v>35840</v>
      </c>
      <c r="J4" s="154">
        <v>24360</v>
      </c>
      <c r="K4" s="154">
        <v>31860</v>
      </c>
      <c r="L4" s="154">
        <v>38980</v>
      </c>
      <c r="M4" s="154">
        <v>28740</v>
      </c>
      <c r="N4" s="56">
        <v>28580</v>
      </c>
      <c r="O4" s="170">
        <f>SUM(Tabla911[[#This Row],[Gener]:[Desembre]])</f>
        <v>379590</v>
      </c>
      <c r="R4" s="243"/>
      <c r="S4" s="244"/>
    </row>
    <row r="5" spans="1:19" x14ac:dyDescent="0.25">
      <c r="A5" s="160">
        <v>2</v>
      </c>
      <c r="B5" s="163" t="s">
        <v>0</v>
      </c>
      <c r="C5" s="166"/>
      <c r="D5" s="155"/>
      <c r="E5" s="155"/>
      <c r="F5" s="156"/>
      <c r="G5" s="156"/>
      <c r="H5" s="156"/>
      <c r="I5" s="156"/>
      <c r="J5" s="156"/>
      <c r="K5" s="156"/>
      <c r="L5" s="156"/>
      <c r="M5" s="156"/>
      <c r="N5" s="167"/>
      <c r="O5" s="171"/>
      <c r="R5" s="243"/>
      <c r="S5" s="244"/>
    </row>
    <row r="6" spans="1:19" x14ac:dyDescent="0.25">
      <c r="A6" s="160">
        <v>3</v>
      </c>
      <c r="B6" s="163" t="s">
        <v>1</v>
      </c>
      <c r="C6" s="166"/>
      <c r="D6" s="155"/>
      <c r="E6" s="155"/>
      <c r="F6" s="156"/>
      <c r="G6" s="156"/>
      <c r="H6" s="156"/>
      <c r="I6" s="156"/>
      <c r="J6" s="156"/>
      <c r="K6" s="156"/>
      <c r="L6" s="156"/>
      <c r="M6" s="156"/>
      <c r="N6" s="167"/>
      <c r="O6" s="171"/>
      <c r="R6" s="243"/>
      <c r="S6" s="244"/>
    </row>
    <row r="7" spans="1:19" x14ac:dyDescent="0.25">
      <c r="A7" s="160">
        <v>4</v>
      </c>
      <c r="B7" s="163" t="s">
        <v>2</v>
      </c>
      <c r="C7" s="166"/>
      <c r="D7" s="155"/>
      <c r="E7" s="155"/>
      <c r="F7" s="156"/>
      <c r="G7" s="156"/>
      <c r="H7" s="156"/>
      <c r="I7" s="156"/>
      <c r="J7" s="156"/>
      <c r="K7" s="156"/>
      <c r="L7" s="156"/>
      <c r="M7" s="156"/>
      <c r="N7" s="167"/>
      <c r="O7" s="171"/>
    </row>
    <row r="8" spans="1:19" x14ac:dyDescent="0.25">
      <c r="A8" s="160">
        <v>5</v>
      </c>
      <c r="B8" s="163" t="s">
        <v>3</v>
      </c>
      <c r="C8" s="166">
        <v>5120</v>
      </c>
      <c r="D8" s="155">
        <v>3140</v>
      </c>
      <c r="E8" s="155">
        <v>3440</v>
      </c>
      <c r="F8" s="156">
        <v>1140</v>
      </c>
      <c r="G8" s="156">
        <v>2260</v>
      </c>
      <c r="H8" s="156">
        <v>2300</v>
      </c>
      <c r="I8" s="156">
        <v>5500</v>
      </c>
      <c r="J8" s="156">
        <v>1800</v>
      </c>
      <c r="K8" s="156">
        <v>3680</v>
      </c>
      <c r="L8" s="156"/>
      <c r="M8" s="156">
        <v>4760</v>
      </c>
      <c r="N8" s="56">
        <v>3920</v>
      </c>
      <c r="O8" s="171">
        <f>SUM(Tabla911[[#This Row],[Gener]:[Desembre]])</f>
        <v>37060</v>
      </c>
    </row>
    <row r="9" spans="1:19" x14ac:dyDescent="0.25">
      <c r="A9" s="160">
        <v>6</v>
      </c>
      <c r="B9" s="163" t="s">
        <v>4</v>
      </c>
      <c r="C9" s="166">
        <v>8060</v>
      </c>
      <c r="D9" s="155">
        <v>5960</v>
      </c>
      <c r="E9" s="155">
        <v>5790</v>
      </c>
      <c r="F9" s="156">
        <v>8520</v>
      </c>
      <c r="G9" s="156">
        <v>12200</v>
      </c>
      <c r="H9" s="156">
        <v>10580</v>
      </c>
      <c r="I9" s="156">
        <v>10520</v>
      </c>
      <c r="J9" s="156">
        <v>9520</v>
      </c>
      <c r="K9" s="156">
        <v>11080</v>
      </c>
      <c r="L9" s="156">
        <v>7560</v>
      </c>
      <c r="M9" s="156">
        <v>7600</v>
      </c>
      <c r="N9" s="56">
        <v>6700</v>
      </c>
      <c r="O9" s="171">
        <f>SUM(Tabla911[[#This Row],[Gener]:[Desembre]])</f>
        <v>104090</v>
      </c>
    </row>
    <row r="10" spans="1:19" x14ac:dyDescent="0.25">
      <c r="A10" s="160">
        <v>8</v>
      </c>
      <c r="B10" s="163" t="s">
        <v>7</v>
      </c>
      <c r="C10" s="166"/>
      <c r="D10" s="155"/>
      <c r="E10" s="155"/>
      <c r="F10" s="156"/>
      <c r="G10" s="156"/>
      <c r="H10" s="156"/>
      <c r="I10" s="156"/>
      <c r="J10" s="156"/>
      <c r="K10" s="156"/>
      <c r="L10" s="156"/>
      <c r="M10" s="156"/>
      <c r="N10" s="167"/>
      <c r="O10" s="171"/>
    </row>
    <row r="11" spans="1:19" x14ac:dyDescent="0.25">
      <c r="A11" s="160">
        <v>9</v>
      </c>
      <c r="B11" s="163" t="s">
        <v>40</v>
      </c>
      <c r="C11" s="166"/>
      <c r="D11" s="155"/>
      <c r="E11" s="155"/>
      <c r="F11" s="156"/>
      <c r="G11" s="156"/>
      <c r="H11" s="156"/>
      <c r="I11" s="156"/>
      <c r="J11" s="156"/>
      <c r="K11" s="156"/>
      <c r="L11" s="156"/>
      <c r="M11" s="156"/>
      <c r="N11" s="167"/>
      <c r="O11" s="171"/>
    </row>
    <row r="12" spans="1:19" x14ac:dyDescent="0.25">
      <c r="A12" s="160">
        <v>10</v>
      </c>
      <c r="B12" s="163" t="s">
        <v>41</v>
      </c>
      <c r="C12" s="166"/>
      <c r="D12" s="155"/>
      <c r="E12" s="155"/>
      <c r="F12" s="156"/>
      <c r="G12" s="156"/>
      <c r="H12" s="156"/>
      <c r="I12" s="156"/>
      <c r="J12" s="156"/>
      <c r="K12" s="156"/>
      <c r="L12" s="156"/>
      <c r="M12" s="156"/>
      <c r="N12" s="167"/>
      <c r="O12" s="171"/>
    </row>
    <row r="13" spans="1:19" x14ac:dyDescent="0.25">
      <c r="A13" s="160">
        <v>11</v>
      </c>
      <c r="B13" s="163" t="s">
        <v>9</v>
      </c>
      <c r="C13" s="166"/>
      <c r="D13" s="155"/>
      <c r="E13" s="155"/>
      <c r="F13" s="156"/>
      <c r="G13" s="156"/>
      <c r="H13" s="156"/>
      <c r="I13" s="156"/>
      <c r="J13" s="156"/>
      <c r="K13" s="156"/>
      <c r="L13" s="156"/>
      <c r="M13" s="156"/>
      <c r="N13" s="167"/>
      <c r="O13" s="171"/>
    </row>
    <row r="14" spans="1:19" x14ac:dyDescent="0.25">
      <c r="A14" s="160">
        <v>12</v>
      </c>
      <c r="B14" s="163" t="s">
        <v>10</v>
      </c>
      <c r="C14" s="166"/>
      <c r="D14" s="155"/>
      <c r="E14" s="155"/>
      <c r="F14" s="156"/>
      <c r="G14" s="156"/>
      <c r="H14" s="156"/>
      <c r="I14" s="156"/>
      <c r="J14" s="156"/>
      <c r="K14" s="156"/>
      <c r="L14" s="156"/>
      <c r="M14" s="156"/>
      <c r="N14" s="167"/>
      <c r="O14" s="171"/>
    </row>
    <row r="15" spans="1:19" x14ac:dyDescent="0.25">
      <c r="A15" s="160">
        <v>13</v>
      </c>
      <c r="B15" s="163" t="s">
        <v>42</v>
      </c>
      <c r="C15" s="166"/>
      <c r="D15" s="155"/>
      <c r="E15" s="155"/>
      <c r="F15" s="156"/>
      <c r="G15" s="156"/>
      <c r="H15" s="156"/>
      <c r="I15" s="156"/>
      <c r="J15" s="156"/>
      <c r="K15" s="156"/>
      <c r="L15" s="156"/>
      <c r="M15" s="156"/>
      <c r="N15" s="167"/>
      <c r="O15" s="171"/>
    </row>
    <row r="16" spans="1:19" x14ac:dyDescent="0.25">
      <c r="A16" s="160">
        <v>14</v>
      </c>
      <c r="B16" s="163" t="s">
        <v>11</v>
      </c>
      <c r="C16" s="166"/>
      <c r="D16" s="155"/>
      <c r="E16" s="155"/>
      <c r="F16" s="156"/>
      <c r="G16" s="156"/>
      <c r="H16" s="156"/>
      <c r="I16" s="156"/>
      <c r="J16" s="156"/>
      <c r="K16" s="156"/>
      <c r="L16" s="156"/>
      <c r="M16" s="156"/>
      <c r="N16" s="167"/>
      <c r="O16" s="171"/>
    </row>
    <row r="17" spans="1:15" x14ac:dyDescent="0.25">
      <c r="A17" s="160">
        <v>15</v>
      </c>
      <c r="B17" s="163" t="s">
        <v>12</v>
      </c>
      <c r="C17" s="166"/>
      <c r="D17" s="155"/>
      <c r="E17" s="155"/>
      <c r="F17" s="156"/>
      <c r="G17" s="156"/>
      <c r="H17" s="156"/>
      <c r="I17" s="156"/>
      <c r="J17" s="156"/>
      <c r="K17" s="156"/>
      <c r="L17" s="156"/>
      <c r="M17" s="156"/>
      <c r="N17" s="167"/>
      <c r="O17" s="171"/>
    </row>
    <row r="18" spans="1:15" x14ac:dyDescent="0.25">
      <c r="A18" s="160">
        <v>16</v>
      </c>
      <c r="B18" s="163" t="s">
        <v>13</v>
      </c>
      <c r="C18" s="166"/>
      <c r="D18" s="155"/>
      <c r="E18" s="155"/>
      <c r="F18" s="156"/>
      <c r="G18" s="156"/>
      <c r="H18" s="156"/>
      <c r="I18" s="156"/>
      <c r="J18" s="156"/>
      <c r="K18" s="156"/>
      <c r="L18" s="156"/>
      <c r="M18" s="156"/>
      <c r="N18" s="167"/>
      <c r="O18" s="171"/>
    </row>
    <row r="19" spans="1:15" x14ac:dyDescent="0.25">
      <c r="A19" s="160">
        <v>17</v>
      </c>
      <c r="B19" s="163" t="s">
        <v>14</v>
      </c>
      <c r="C19" s="166"/>
      <c r="D19" s="155"/>
      <c r="E19" s="155"/>
      <c r="F19" s="156"/>
      <c r="G19" s="156"/>
      <c r="H19" s="156"/>
      <c r="I19" s="156"/>
      <c r="J19" s="156"/>
      <c r="K19" s="156"/>
      <c r="L19" s="156"/>
      <c r="M19" s="156"/>
      <c r="N19" s="167"/>
      <c r="O19" s="171"/>
    </row>
    <row r="20" spans="1:15" x14ac:dyDescent="0.25">
      <c r="A20" s="160">
        <v>18</v>
      </c>
      <c r="B20" s="163" t="s">
        <v>15</v>
      </c>
      <c r="C20" s="166"/>
      <c r="D20" s="155"/>
      <c r="E20" s="155"/>
      <c r="F20" s="156"/>
      <c r="G20" s="156"/>
      <c r="H20" s="156"/>
      <c r="I20" s="156"/>
      <c r="J20" s="156"/>
      <c r="K20" s="156"/>
      <c r="L20" s="156"/>
      <c r="M20" s="156"/>
      <c r="N20" s="167"/>
      <c r="O20" s="171"/>
    </row>
    <row r="21" spans="1:15" x14ac:dyDescent="0.25">
      <c r="A21" s="160">
        <v>19</v>
      </c>
      <c r="B21" s="163" t="s">
        <v>16</v>
      </c>
      <c r="C21" s="166"/>
      <c r="D21" s="155"/>
      <c r="E21" s="155"/>
      <c r="F21" s="156"/>
      <c r="G21" s="156"/>
      <c r="H21" s="156"/>
      <c r="I21" s="156"/>
      <c r="J21" s="156"/>
      <c r="K21" s="156"/>
      <c r="L21" s="156"/>
      <c r="M21" s="156"/>
      <c r="N21" s="167"/>
      <c r="O21" s="171"/>
    </row>
    <row r="22" spans="1:15" x14ac:dyDescent="0.25">
      <c r="A22" s="160">
        <v>20</v>
      </c>
      <c r="B22" s="163" t="s">
        <v>17</v>
      </c>
      <c r="C22" s="166"/>
      <c r="D22" s="155"/>
      <c r="E22" s="155"/>
      <c r="F22" s="156"/>
      <c r="G22" s="156"/>
      <c r="H22" s="156"/>
      <c r="I22" s="156"/>
      <c r="J22" s="156"/>
      <c r="K22" s="156"/>
      <c r="L22" s="156"/>
      <c r="M22" s="156"/>
      <c r="N22" s="167"/>
      <c r="O22" s="171"/>
    </row>
    <row r="23" spans="1:15" x14ac:dyDescent="0.25">
      <c r="A23" s="160">
        <v>21</v>
      </c>
      <c r="B23" s="163" t="s">
        <v>18</v>
      </c>
      <c r="C23" s="166"/>
      <c r="D23" s="155"/>
      <c r="E23" s="155"/>
      <c r="F23" s="156"/>
      <c r="G23" s="156"/>
      <c r="H23" s="156"/>
      <c r="I23" s="156"/>
      <c r="J23" s="156"/>
      <c r="K23" s="156"/>
      <c r="L23" s="156"/>
      <c r="M23" s="156"/>
      <c r="N23" s="167"/>
      <c r="O23" s="171"/>
    </row>
    <row r="24" spans="1:15" x14ac:dyDescent="0.25">
      <c r="A24" s="160">
        <v>22</v>
      </c>
      <c r="B24" s="163" t="s">
        <v>19</v>
      </c>
      <c r="C24" s="166"/>
      <c r="D24" s="155"/>
      <c r="E24" s="155"/>
      <c r="F24" s="156"/>
      <c r="G24" s="156"/>
      <c r="H24" s="156"/>
      <c r="I24" s="156"/>
      <c r="J24" s="156"/>
      <c r="K24" s="156"/>
      <c r="L24" s="156"/>
      <c r="M24" s="156"/>
      <c r="N24" s="167"/>
      <c r="O24" s="171"/>
    </row>
    <row r="25" spans="1:15" x14ac:dyDescent="0.25">
      <c r="A25" s="160">
        <v>23</v>
      </c>
      <c r="B25" s="163" t="s">
        <v>43</v>
      </c>
      <c r="C25" s="166"/>
      <c r="D25" s="155"/>
      <c r="E25" s="155"/>
      <c r="F25" s="156"/>
      <c r="G25" s="156"/>
      <c r="H25" s="156"/>
      <c r="I25" s="156"/>
      <c r="J25" s="156"/>
      <c r="K25" s="156"/>
      <c r="L25" s="156"/>
      <c r="M25" s="156"/>
      <c r="N25" s="167"/>
      <c r="O25" s="171"/>
    </row>
    <row r="26" spans="1:15" x14ac:dyDescent="0.25">
      <c r="A26" s="160">
        <v>24</v>
      </c>
      <c r="B26" s="163" t="s">
        <v>44</v>
      </c>
      <c r="C26" s="166"/>
      <c r="D26" s="155"/>
      <c r="E26" s="155"/>
      <c r="F26" s="156"/>
      <c r="G26" s="156"/>
      <c r="H26" s="156"/>
      <c r="I26" s="156"/>
      <c r="J26" s="156"/>
      <c r="K26" s="156"/>
      <c r="L26" s="156"/>
      <c r="M26" s="156"/>
      <c r="N26" s="167"/>
      <c r="O26" s="171"/>
    </row>
    <row r="27" spans="1:15" x14ac:dyDescent="0.25">
      <c r="A27" s="160">
        <v>25</v>
      </c>
      <c r="B27" s="163" t="s">
        <v>20</v>
      </c>
      <c r="C27" s="166"/>
      <c r="D27" s="155"/>
      <c r="E27" s="155"/>
      <c r="F27" s="156"/>
      <c r="G27" s="156"/>
      <c r="H27" s="156"/>
      <c r="I27" s="156"/>
      <c r="J27" s="156"/>
      <c r="K27" s="156"/>
      <c r="L27" s="156"/>
      <c r="M27" s="156"/>
      <c r="N27" s="167"/>
      <c r="O27" s="171"/>
    </row>
    <row r="28" spans="1:15" x14ac:dyDescent="0.25">
      <c r="A28" s="160">
        <v>26</v>
      </c>
      <c r="B28" s="163" t="s">
        <v>45</v>
      </c>
      <c r="C28" s="166"/>
      <c r="D28" s="155"/>
      <c r="E28" s="155"/>
      <c r="F28" s="156"/>
      <c r="G28" s="156"/>
      <c r="H28" s="156"/>
      <c r="I28" s="156"/>
      <c r="J28" s="156"/>
      <c r="K28" s="156"/>
      <c r="L28" s="156"/>
      <c r="M28" s="156"/>
      <c r="N28" s="167"/>
      <c r="O28" s="171"/>
    </row>
    <row r="29" spans="1:15" x14ac:dyDescent="0.25">
      <c r="A29" s="160">
        <v>27</v>
      </c>
      <c r="B29" s="163" t="s">
        <v>46</v>
      </c>
      <c r="C29" s="166"/>
      <c r="D29" s="155"/>
      <c r="E29" s="155"/>
      <c r="F29" s="156"/>
      <c r="G29" s="156"/>
      <c r="H29" s="156"/>
      <c r="I29" s="156"/>
      <c r="J29" s="156"/>
      <c r="K29" s="156"/>
      <c r="L29" s="156"/>
      <c r="M29" s="156"/>
      <c r="N29" s="167"/>
      <c r="O29" s="171"/>
    </row>
    <row r="30" spans="1:15" x14ac:dyDescent="0.25">
      <c r="A30" s="160">
        <v>28</v>
      </c>
      <c r="B30" s="163" t="s">
        <v>47</v>
      </c>
      <c r="C30" s="166">
        <v>3820</v>
      </c>
      <c r="D30" s="155">
        <v>4920</v>
      </c>
      <c r="E30" s="155">
        <v>7580</v>
      </c>
      <c r="F30" s="156">
        <v>6000</v>
      </c>
      <c r="G30" s="156">
        <v>6940</v>
      </c>
      <c r="H30" s="156">
        <v>5960</v>
      </c>
      <c r="I30" s="156">
        <v>6000</v>
      </c>
      <c r="J30" s="156">
        <v>6580</v>
      </c>
      <c r="K30" s="156">
        <v>5840</v>
      </c>
      <c r="L30" s="156">
        <v>5880</v>
      </c>
      <c r="M30" s="156">
        <v>11880</v>
      </c>
      <c r="N30" s="56">
        <v>10560</v>
      </c>
      <c r="O30" s="171">
        <f>SUM(Tabla911[[#This Row],[Gener]:[Desembre]])</f>
        <v>81960</v>
      </c>
    </row>
    <row r="31" spans="1:15" x14ac:dyDescent="0.25">
      <c r="A31" s="160">
        <v>29</v>
      </c>
      <c r="B31" s="163" t="s">
        <v>48</v>
      </c>
      <c r="C31" s="166"/>
      <c r="D31" s="155"/>
      <c r="E31" s="155"/>
      <c r="F31" s="156"/>
      <c r="G31" s="156"/>
      <c r="H31" s="156"/>
      <c r="I31" s="156"/>
      <c r="J31" s="156"/>
      <c r="K31" s="156"/>
      <c r="L31" s="156"/>
      <c r="M31" s="156"/>
      <c r="N31" s="167"/>
      <c r="O31" s="171"/>
    </row>
    <row r="32" spans="1:15" x14ac:dyDescent="0.25">
      <c r="A32" s="160">
        <v>30</v>
      </c>
      <c r="B32" s="163" t="s">
        <v>50</v>
      </c>
      <c r="C32" s="166">
        <v>8680</v>
      </c>
      <c r="D32" s="155">
        <v>8100</v>
      </c>
      <c r="E32" s="155">
        <v>12800</v>
      </c>
      <c r="F32" s="156">
        <v>12920</v>
      </c>
      <c r="G32" s="156">
        <v>12540</v>
      </c>
      <c r="H32" s="156">
        <v>9580</v>
      </c>
      <c r="I32" s="156">
        <v>13080</v>
      </c>
      <c r="J32" s="156">
        <v>9840</v>
      </c>
      <c r="K32" s="156">
        <v>12520</v>
      </c>
      <c r="L32" s="156">
        <v>12540</v>
      </c>
      <c r="M32" s="156">
        <v>10460</v>
      </c>
      <c r="N32" s="56">
        <v>11660</v>
      </c>
      <c r="O32" s="171">
        <f>SUM(Tabla911[[#This Row],[Gener]:[Desembre]])</f>
        <v>134720</v>
      </c>
    </row>
    <row r="33" spans="1:15" x14ac:dyDescent="0.25">
      <c r="A33" s="160">
        <v>31</v>
      </c>
      <c r="B33" s="163" t="s">
        <v>51</v>
      </c>
      <c r="C33" s="166"/>
      <c r="D33" s="155"/>
      <c r="E33" s="155"/>
      <c r="F33" s="156"/>
      <c r="G33" s="156"/>
      <c r="H33" s="156"/>
      <c r="I33" s="156"/>
      <c r="J33" s="156"/>
      <c r="K33" s="156"/>
      <c r="L33" s="156"/>
      <c r="M33" s="156"/>
      <c r="N33" s="167"/>
      <c r="O33" s="171"/>
    </row>
    <row r="34" spans="1:15" x14ac:dyDescent="0.25">
      <c r="A34" s="160">
        <v>32</v>
      </c>
      <c r="B34" s="163" t="s">
        <v>52</v>
      </c>
      <c r="C34" s="166"/>
      <c r="D34" s="155"/>
      <c r="E34" s="155"/>
      <c r="F34" s="156"/>
      <c r="G34" s="156"/>
      <c r="H34" s="156"/>
      <c r="I34" s="156"/>
      <c r="J34" s="156"/>
      <c r="K34" s="156"/>
      <c r="L34" s="156"/>
      <c r="M34" s="156"/>
      <c r="N34" s="167"/>
      <c r="O34" s="171"/>
    </row>
    <row r="35" spans="1:15" x14ac:dyDescent="0.25">
      <c r="A35" s="160">
        <v>33</v>
      </c>
      <c r="B35" s="163" t="s">
        <v>21</v>
      </c>
      <c r="C35" s="166"/>
      <c r="D35" s="155"/>
      <c r="E35" s="155"/>
      <c r="F35" s="156"/>
      <c r="G35" s="156"/>
      <c r="H35" s="156"/>
      <c r="I35" s="193"/>
      <c r="J35" s="193"/>
      <c r="K35" s="156"/>
      <c r="L35" s="156"/>
      <c r="M35" s="156"/>
      <c r="N35" s="167"/>
      <c r="O35" s="171"/>
    </row>
    <row r="36" spans="1:15" x14ac:dyDescent="0.25">
      <c r="A36" s="160">
        <v>34</v>
      </c>
      <c r="B36" s="163" t="s">
        <v>22</v>
      </c>
      <c r="C36" s="166"/>
      <c r="D36" s="155"/>
      <c r="E36" s="155"/>
      <c r="F36" s="156"/>
      <c r="G36" s="156"/>
      <c r="H36" s="156"/>
      <c r="I36" s="156"/>
      <c r="J36" s="156"/>
      <c r="K36" s="156"/>
      <c r="L36" s="156"/>
      <c r="M36" s="156"/>
      <c r="N36" s="167"/>
      <c r="O36" s="171"/>
    </row>
    <row r="37" spans="1:15" x14ac:dyDescent="0.25">
      <c r="A37" s="160">
        <v>35</v>
      </c>
      <c r="B37" s="163" t="s">
        <v>23</v>
      </c>
      <c r="C37" s="166"/>
      <c r="D37" s="155"/>
      <c r="E37" s="155"/>
      <c r="F37" s="156"/>
      <c r="G37" s="156"/>
      <c r="H37" s="156"/>
      <c r="I37" s="156"/>
      <c r="J37" s="156"/>
      <c r="K37" s="156"/>
      <c r="L37" s="156"/>
      <c r="M37" s="156"/>
      <c r="N37" s="167"/>
      <c r="O37" s="171"/>
    </row>
    <row r="38" spans="1:15" x14ac:dyDescent="0.25">
      <c r="A38" s="160">
        <v>36</v>
      </c>
      <c r="B38" s="163" t="s">
        <v>24</v>
      </c>
      <c r="C38" s="166"/>
      <c r="D38" s="155"/>
      <c r="E38" s="155"/>
      <c r="F38" s="156"/>
      <c r="G38" s="156"/>
      <c r="H38" s="156"/>
      <c r="I38" s="156"/>
      <c r="J38" s="156"/>
      <c r="K38" s="156"/>
      <c r="L38" s="156"/>
      <c r="M38" s="156"/>
      <c r="N38" s="167"/>
      <c r="O38" s="171"/>
    </row>
    <row r="39" spans="1:15" x14ac:dyDescent="0.25">
      <c r="A39" s="160">
        <v>37</v>
      </c>
      <c r="B39" s="163" t="s">
        <v>25</v>
      </c>
      <c r="C39" s="166">
        <v>1700</v>
      </c>
      <c r="D39" s="155">
        <v>3240</v>
      </c>
      <c r="E39" s="155">
        <v>1880</v>
      </c>
      <c r="F39" s="156">
        <v>4220</v>
      </c>
      <c r="G39" s="156">
        <v>4440</v>
      </c>
      <c r="H39" s="156">
        <v>4460</v>
      </c>
      <c r="I39" s="156">
        <v>5420</v>
      </c>
      <c r="J39" s="156">
        <v>3900</v>
      </c>
      <c r="K39" s="156">
        <v>4000</v>
      </c>
      <c r="L39" s="156">
        <v>1800</v>
      </c>
      <c r="M39" s="156">
        <v>1960</v>
      </c>
      <c r="N39" s="56">
        <v>2700</v>
      </c>
      <c r="O39" s="171">
        <f>SUM(Tabla911[[#This Row],[Gener]:[Desembre]])</f>
        <v>39720</v>
      </c>
    </row>
    <row r="40" spans="1:15" x14ac:dyDescent="0.25">
      <c r="A40" s="160">
        <v>38</v>
      </c>
      <c r="B40" s="163" t="s">
        <v>5</v>
      </c>
      <c r="C40" s="166"/>
      <c r="D40" s="155"/>
      <c r="E40" s="155"/>
      <c r="F40" s="156"/>
      <c r="G40" s="156"/>
      <c r="H40" s="156"/>
      <c r="I40" s="156"/>
      <c r="J40" s="156"/>
      <c r="K40" s="156"/>
      <c r="L40" s="156"/>
      <c r="M40" s="156"/>
      <c r="N40" s="167"/>
      <c r="O40" s="171"/>
    </row>
    <row r="41" spans="1:15" x14ac:dyDescent="0.25">
      <c r="A41" s="160">
        <v>39</v>
      </c>
      <c r="B41" s="163" t="s">
        <v>6</v>
      </c>
      <c r="C41" s="166"/>
      <c r="D41" s="155"/>
      <c r="E41" s="155"/>
      <c r="F41" s="156"/>
      <c r="G41" s="156"/>
      <c r="H41" s="156"/>
      <c r="I41" s="156"/>
      <c r="J41" s="156"/>
      <c r="K41" s="156"/>
      <c r="L41" s="156"/>
      <c r="M41" s="156"/>
      <c r="N41" s="167"/>
      <c r="O41" s="171"/>
    </row>
    <row r="42" spans="1:15" x14ac:dyDescent="0.25">
      <c r="A42" s="160">
        <v>40</v>
      </c>
      <c r="B42" s="163" t="s">
        <v>8</v>
      </c>
      <c r="C42" s="166"/>
      <c r="D42" s="155"/>
      <c r="E42" s="155"/>
      <c r="F42" s="156"/>
      <c r="G42" s="156"/>
      <c r="H42" s="156"/>
      <c r="I42" s="193"/>
      <c r="J42" s="193"/>
      <c r="K42" s="156"/>
      <c r="L42" s="156"/>
      <c r="M42" s="156"/>
      <c r="N42" s="167"/>
      <c r="O42" s="171"/>
    </row>
    <row r="43" spans="1:15" ht="15.75" thickBot="1" x14ac:dyDescent="0.3">
      <c r="A43" s="161">
        <v>41</v>
      </c>
      <c r="B43" s="164" t="s">
        <v>49</v>
      </c>
      <c r="C43" s="168"/>
      <c r="D43" s="157"/>
      <c r="E43" s="157"/>
      <c r="F43" s="158"/>
      <c r="G43" s="158"/>
      <c r="H43" s="158"/>
      <c r="I43" s="158"/>
      <c r="J43" s="158"/>
      <c r="K43" s="158"/>
      <c r="L43" s="158"/>
      <c r="M43" s="158"/>
      <c r="N43" s="169"/>
      <c r="O43" s="172"/>
    </row>
    <row r="44" spans="1:15" s="55" customFormat="1" ht="15.75" thickBot="1" x14ac:dyDescent="0.3">
      <c r="A44" s="250"/>
      <c r="B44" s="247" t="s">
        <v>70</v>
      </c>
      <c r="C44" s="151">
        <f t="shared" ref="C44:N44" si="0">SUBTOTAL(109,C4:C43)</f>
        <v>56020</v>
      </c>
      <c r="D44" s="152">
        <f t="shared" si="0"/>
        <v>49030</v>
      </c>
      <c r="E44" s="152">
        <f t="shared" si="0"/>
        <v>57430</v>
      </c>
      <c r="F44" s="152">
        <f t="shared" si="0"/>
        <v>63640</v>
      </c>
      <c r="G44" s="152">
        <f t="shared" si="0"/>
        <v>77220</v>
      </c>
      <c r="H44" s="152">
        <f t="shared" si="0"/>
        <v>76180</v>
      </c>
      <c r="I44" s="152">
        <f t="shared" si="0"/>
        <v>76360</v>
      </c>
      <c r="J44" s="152">
        <f t="shared" si="0"/>
        <v>56000</v>
      </c>
      <c r="K44" s="152">
        <f t="shared" si="0"/>
        <v>68980</v>
      </c>
      <c r="L44" s="152">
        <f t="shared" si="0"/>
        <v>66760</v>
      </c>
      <c r="M44" s="152">
        <f t="shared" si="0"/>
        <v>65400</v>
      </c>
      <c r="N44" s="152">
        <f t="shared" si="0"/>
        <v>64120</v>
      </c>
      <c r="O44" s="111">
        <f>SUBTOTAL(109,O4:O43)</f>
        <v>777140</v>
      </c>
    </row>
    <row r="45" spans="1:15" ht="15.75" thickBot="1" x14ac:dyDescent="0.3">
      <c r="A45" s="251"/>
      <c r="B45" s="248" t="s">
        <v>67</v>
      </c>
      <c r="C45" s="27">
        <v>42160</v>
      </c>
      <c r="D45" s="28">
        <v>38960</v>
      </c>
      <c r="E45" s="28">
        <v>42340</v>
      </c>
      <c r="F45" s="28">
        <v>54200</v>
      </c>
      <c r="G45" s="28">
        <v>78300</v>
      </c>
      <c r="H45" s="28">
        <v>56780</v>
      </c>
      <c r="I45" s="28">
        <v>55615</v>
      </c>
      <c r="J45" s="28">
        <v>61160</v>
      </c>
      <c r="K45" s="28">
        <v>69020</v>
      </c>
      <c r="L45" s="28">
        <v>68360</v>
      </c>
      <c r="M45" s="28">
        <v>62020</v>
      </c>
      <c r="N45" s="29">
        <v>58280</v>
      </c>
      <c r="O45" s="30">
        <f>SUM(Tabla911[[#This Row],[Gener]:[Desembre]])</f>
        <v>687195</v>
      </c>
    </row>
    <row r="46" spans="1:15" ht="15.75" thickBot="1" x14ac:dyDescent="0.3">
      <c r="A46" s="252"/>
      <c r="B46" s="249" t="s">
        <v>58</v>
      </c>
      <c r="C46" s="123">
        <f t="shared" ref="C46:O46" si="1">(C44/C45)-1</f>
        <v>0.32874762808349156</v>
      </c>
      <c r="D46" s="124">
        <f t="shared" si="1"/>
        <v>0.25847022587268986</v>
      </c>
      <c r="E46" s="124">
        <f t="shared" si="1"/>
        <v>0.35640056683986776</v>
      </c>
      <c r="F46" s="124">
        <f t="shared" si="1"/>
        <v>0.17416974169741706</v>
      </c>
      <c r="G46" s="124">
        <f t="shared" si="1"/>
        <v>-1.379310344827589E-2</v>
      </c>
      <c r="H46" s="124">
        <f t="shared" si="1"/>
        <v>0.34166960197252561</v>
      </c>
      <c r="I46" s="124">
        <f t="shared" si="1"/>
        <v>0.37301087836015467</v>
      </c>
      <c r="J46" s="124">
        <f t="shared" si="1"/>
        <v>-8.4368868541530362E-2</v>
      </c>
      <c r="K46" s="124">
        <f t="shared" si="1"/>
        <v>-5.7954216169231465E-4</v>
      </c>
      <c r="L46" s="124">
        <f t="shared" si="1"/>
        <v>-2.3405500292568715E-2</v>
      </c>
      <c r="M46" s="124">
        <f t="shared" si="1"/>
        <v>5.4498548855208107E-2</v>
      </c>
      <c r="N46" s="124">
        <f t="shared" si="1"/>
        <v>0.1002059025394646</v>
      </c>
      <c r="O46" s="208">
        <f t="shared" si="1"/>
        <v>0.13088715721156285</v>
      </c>
    </row>
    <row r="51" spans="16:16" x14ac:dyDescent="0.25">
      <c r="P51" s="58"/>
    </row>
  </sheetData>
  <conditionalFormatting sqref="C46:O46">
    <cfRule type="cellIs" dxfId="1" priority="1" operator="lessThan">
      <formula>0</formula>
    </cfRule>
  </conditionalFormatting>
  <pageMargins left="0.70866141732283472" right="0.70866141732283472" top="0.62" bottom="0.6" header="0.19685039370078741" footer="0.31496062992125984"/>
  <pageSetup paperSize="9" scale="75" orientation="landscape" r:id="rId1"/>
  <headerFooter>
    <oddHeader>&amp;L&amp;"Calibri,Normal"&amp;G&amp;C&amp;"Calibri,Normal"&amp;F&amp;R&amp;"Calibri,Normal"&amp;G</oddHeader>
    <oddFooter>&amp;L&amp;"Calibri,Normal"&amp;D&amp;C&amp;"Calibri,Normal"&amp;A&amp;R&amp;"Calibri,Normal"&amp;P de &amp;N</oddFooter>
  </headerFooter>
  <legacyDrawingHF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50"/>
  <sheetViews>
    <sheetView showZeros="0" zoomScale="90" zoomScaleNormal="90" workbookViewId="0">
      <selection activeCell="I21" sqref="I21"/>
    </sheetView>
  </sheetViews>
  <sheetFormatPr baseColWidth="10" defaultColWidth="11.5703125" defaultRowHeight="15" x14ac:dyDescent="0.25"/>
  <cols>
    <col min="1" max="1" width="8.7109375" style="60" customWidth="1"/>
    <col min="2" max="2" width="25.85546875" style="60" bestFit="1" customWidth="1"/>
    <col min="3" max="14" width="10.7109375" style="63" customWidth="1"/>
    <col min="15" max="15" width="10.7109375" style="64" customWidth="1"/>
    <col min="16" max="1021" width="17" style="60" customWidth="1"/>
    <col min="1022" max="16384" width="11.5703125" style="60"/>
  </cols>
  <sheetData>
    <row r="1" spans="1:18" ht="15.75" x14ac:dyDescent="0.25">
      <c r="B1" s="59" t="s">
        <v>76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</row>
    <row r="2" spans="1:18" ht="15.75" thickBot="1" x14ac:dyDescent="0.3"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</row>
    <row r="3" spans="1:18" ht="15.75" thickBot="1" x14ac:dyDescent="0.3">
      <c r="A3" s="177" t="s">
        <v>59</v>
      </c>
      <c r="B3" s="117" t="s">
        <v>57</v>
      </c>
      <c r="C3" s="181" t="s">
        <v>26</v>
      </c>
      <c r="D3" s="173" t="s">
        <v>27</v>
      </c>
      <c r="E3" s="173" t="s">
        <v>28</v>
      </c>
      <c r="F3" s="173" t="s">
        <v>29</v>
      </c>
      <c r="G3" s="173" t="s">
        <v>30</v>
      </c>
      <c r="H3" s="173" t="s">
        <v>31</v>
      </c>
      <c r="I3" s="173" t="s">
        <v>32</v>
      </c>
      <c r="J3" s="173" t="s">
        <v>33</v>
      </c>
      <c r="K3" s="173" t="s">
        <v>34</v>
      </c>
      <c r="L3" s="268" t="s">
        <v>35</v>
      </c>
      <c r="M3" s="173" t="s">
        <v>36</v>
      </c>
      <c r="N3" s="271" t="s">
        <v>37</v>
      </c>
      <c r="O3" s="118" t="s">
        <v>38</v>
      </c>
    </row>
    <row r="4" spans="1:18" x14ac:dyDescent="0.25">
      <c r="A4" s="178">
        <v>1</v>
      </c>
      <c r="B4" s="185" t="s">
        <v>39</v>
      </c>
      <c r="C4" s="182">
        <v>8280</v>
      </c>
      <c r="D4" s="174">
        <v>8780</v>
      </c>
      <c r="E4" s="174">
        <v>11840</v>
      </c>
      <c r="F4" s="174">
        <v>10640</v>
      </c>
      <c r="G4" s="174">
        <v>9880</v>
      </c>
      <c r="H4" s="174">
        <v>13820</v>
      </c>
      <c r="I4" s="174">
        <v>11220</v>
      </c>
      <c r="J4" s="174">
        <v>12180</v>
      </c>
      <c r="K4" s="174">
        <v>5880</v>
      </c>
      <c r="L4" s="267">
        <v>8940</v>
      </c>
      <c r="M4" s="174">
        <v>8880</v>
      </c>
      <c r="N4" s="56">
        <v>5400</v>
      </c>
      <c r="O4" s="275">
        <f>SUM(Tabla91112[[#This Row],[Gener]:[Desembre]])</f>
        <v>115740</v>
      </c>
      <c r="Q4" s="243"/>
      <c r="R4" s="244"/>
    </row>
    <row r="5" spans="1:18" x14ac:dyDescent="0.25">
      <c r="A5" s="179">
        <v>2</v>
      </c>
      <c r="B5" s="186" t="s">
        <v>0</v>
      </c>
      <c r="C5" s="183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272"/>
      <c r="O5" s="276">
        <f>SUM(Tabla91112[[#This Row],[Gener]:[Desembre]])</f>
        <v>0</v>
      </c>
      <c r="Q5" s="243"/>
      <c r="R5" s="244"/>
    </row>
    <row r="6" spans="1:18" x14ac:dyDescent="0.25">
      <c r="A6" s="179">
        <v>3</v>
      </c>
      <c r="B6" s="186" t="s">
        <v>1</v>
      </c>
      <c r="C6" s="183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272"/>
      <c r="O6" s="276">
        <f>SUM(Tabla91112[[#This Row],[Gener]:[Desembre]])</f>
        <v>0</v>
      </c>
      <c r="Q6" s="243"/>
      <c r="R6" s="244"/>
    </row>
    <row r="7" spans="1:18" x14ac:dyDescent="0.25">
      <c r="A7" s="179">
        <v>4</v>
      </c>
      <c r="B7" s="186" t="s">
        <v>2</v>
      </c>
      <c r="C7" s="183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272"/>
      <c r="O7" s="276">
        <f>SUM(Tabla91112[[#This Row],[Gener]:[Desembre]])</f>
        <v>0</v>
      </c>
      <c r="Q7" s="243"/>
      <c r="R7" s="244"/>
    </row>
    <row r="8" spans="1:18" x14ac:dyDescent="0.25">
      <c r="A8" s="179">
        <v>5</v>
      </c>
      <c r="B8" s="186" t="s">
        <v>3</v>
      </c>
      <c r="C8" s="183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272"/>
      <c r="O8" s="276">
        <f>SUM(Tabla91112[[#This Row],[Gener]:[Desembre]])</f>
        <v>0</v>
      </c>
      <c r="Q8" s="243"/>
      <c r="R8" s="244"/>
    </row>
    <row r="9" spans="1:18" x14ac:dyDescent="0.25">
      <c r="A9" s="179">
        <v>6</v>
      </c>
      <c r="B9" s="186" t="s">
        <v>4</v>
      </c>
      <c r="C9" s="183"/>
      <c r="D9" s="175">
        <v>5420</v>
      </c>
      <c r="E9" s="175">
        <v>18340</v>
      </c>
      <c r="F9" s="175">
        <v>8460</v>
      </c>
      <c r="G9" s="175">
        <v>9160</v>
      </c>
      <c r="H9" s="175">
        <v>12600</v>
      </c>
      <c r="I9" s="175">
        <v>6940</v>
      </c>
      <c r="J9" s="175">
        <v>7900</v>
      </c>
      <c r="K9" s="175">
        <v>8920</v>
      </c>
      <c r="L9" s="175">
        <v>13680</v>
      </c>
      <c r="M9" s="175">
        <v>12660</v>
      </c>
      <c r="N9" s="272">
        <v>7560</v>
      </c>
      <c r="O9" s="276">
        <f>SUM(Tabla91112[[#This Row],[Gener]:[Desembre]])</f>
        <v>111640</v>
      </c>
      <c r="Q9" s="246"/>
    </row>
    <row r="10" spans="1:18" x14ac:dyDescent="0.25">
      <c r="A10" s="179">
        <v>8</v>
      </c>
      <c r="B10" s="186" t="s">
        <v>7</v>
      </c>
      <c r="C10" s="183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272"/>
      <c r="O10" s="276">
        <f>SUM(Tabla91112[[#This Row],[Gener]:[Desembre]])</f>
        <v>0</v>
      </c>
    </row>
    <row r="11" spans="1:18" x14ac:dyDescent="0.25">
      <c r="A11" s="179">
        <v>9</v>
      </c>
      <c r="B11" s="186" t="s">
        <v>40</v>
      </c>
      <c r="C11" s="183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272"/>
      <c r="O11" s="276">
        <f>SUM(Tabla91112[[#This Row],[Gener]:[Desembre]])</f>
        <v>0</v>
      </c>
    </row>
    <row r="12" spans="1:18" x14ac:dyDescent="0.25">
      <c r="A12" s="179">
        <v>10</v>
      </c>
      <c r="B12" s="186" t="s">
        <v>41</v>
      </c>
      <c r="C12" s="183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272"/>
      <c r="O12" s="276">
        <f>SUM(Tabla91112[[#This Row],[Gener]:[Desembre]])</f>
        <v>0</v>
      </c>
    </row>
    <row r="13" spans="1:18" x14ac:dyDescent="0.25">
      <c r="A13" s="179">
        <v>11</v>
      </c>
      <c r="B13" s="186" t="s">
        <v>9</v>
      </c>
      <c r="C13" s="183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272"/>
      <c r="O13" s="276">
        <f>SUM(Tabla91112[[#This Row],[Gener]:[Desembre]])</f>
        <v>0</v>
      </c>
    </row>
    <row r="14" spans="1:18" x14ac:dyDescent="0.25">
      <c r="A14" s="179">
        <v>12</v>
      </c>
      <c r="B14" s="186" t="s">
        <v>10</v>
      </c>
      <c r="C14" s="183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272"/>
      <c r="O14" s="276">
        <f>SUM(Tabla91112[[#This Row],[Gener]:[Desembre]])</f>
        <v>0</v>
      </c>
    </row>
    <row r="15" spans="1:18" x14ac:dyDescent="0.25">
      <c r="A15" s="179">
        <v>13</v>
      </c>
      <c r="B15" s="186" t="s">
        <v>42</v>
      </c>
      <c r="C15" s="183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272"/>
      <c r="O15" s="276">
        <f>SUM(Tabla91112[[#This Row],[Gener]:[Desembre]])</f>
        <v>0</v>
      </c>
    </row>
    <row r="16" spans="1:18" x14ac:dyDescent="0.25">
      <c r="A16" s="179">
        <v>14</v>
      </c>
      <c r="B16" s="186" t="s">
        <v>11</v>
      </c>
      <c r="C16" s="183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272"/>
      <c r="O16" s="276">
        <f>SUM(Tabla91112[[#This Row],[Gener]:[Desembre]])</f>
        <v>0</v>
      </c>
    </row>
    <row r="17" spans="1:15" x14ac:dyDescent="0.25">
      <c r="A17" s="179">
        <v>15</v>
      </c>
      <c r="B17" s="186" t="s">
        <v>12</v>
      </c>
      <c r="C17" s="183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272"/>
      <c r="O17" s="276">
        <f>SUM(Tabla91112[[#This Row],[Gener]:[Desembre]])</f>
        <v>0</v>
      </c>
    </row>
    <row r="18" spans="1:15" x14ac:dyDescent="0.25">
      <c r="A18" s="179">
        <v>16</v>
      </c>
      <c r="B18" s="186" t="s">
        <v>13</v>
      </c>
      <c r="C18" s="183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272"/>
      <c r="O18" s="276">
        <f>SUM(Tabla91112[[#This Row],[Gener]:[Desembre]])</f>
        <v>0</v>
      </c>
    </row>
    <row r="19" spans="1:15" x14ac:dyDescent="0.25">
      <c r="A19" s="179">
        <v>17</v>
      </c>
      <c r="B19" s="186" t="s">
        <v>14</v>
      </c>
      <c r="C19" s="183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272"/>
      <c r="O19" s="276">
        <f>SUM(Tabla91112[[#This Row],[Gener]:[Desembre]])</f>
        <v>0</v>
      </c>
    </row>
    <row r="20" spans="1:15" x14ac:dyDescent="0.25">
      <c r="A20" s="179">
        <v>18</v>
      </c>
      <c r="B20" s="186" t="s">
        <v>15</v>
      </c>
      <c r="C20" s="183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272"/>
      <c r="O20" s="276">
        <f>SUM(Tabla91112[[#This Row],[Gener]:[Desembre]])</f>
        <v>0</v>
      </c>
    </row>
    <row r="21" spans="1:15" x14ac:dyDescent="0.25">
      <c r="A21" s="179">
        <v>19</v>
      </c>
      <c r="B21" s="186" t="s">
        <v>16</v>
      </c>
      <c r="C21" s="183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272"/>
      <c r="O21" s="276">
        <f>SUM(Tabla91112[[#This Row],[Gener]:[Desembre]])</f>
        <v>0</v>
      </c>
    </row>
    <row r="22" spans="1:15" x14ac:dyDescent="0.25">
      <c r="A22" s="179">
        <v>20</v>
      </c>
      <c r="B22" s="186" t="s">
        <v>17</v>
      </c>
      <c r="C22" s="183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272"/>
      <c r="O22" s="276">
        <f>SUM(Tabla91112[[#This Row],[Gener]:[Desembre]])</f>
        <v>0</v>
      </c>
    </row>
    <row r="23" spans="1:15" x14ac:dyDescent="0.25">
      <c r="A23" s="179">
        <v>21</v>
      </c>
      <c r="B23" s="186" t="s">
        <v>18</v>
      </c>
      <c r="C23" s="183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272"/>
      <c r="O23" s="276">
        <f>SUM(Tabla91112[[#This Row],[Gener]:[Desembre]])</f>
        <v>0</v>
      </c>
    </row>
    <row r="24" spans="1:15" x14ac:dyDescent="0.25">
      <c r="A24" s="179">
        <v>22</v>
      </c>
      <c r="B24" s="186" t="s">
        <v>19</v>
      </c>
      <c r="C24" s="183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272"/>
      <c r="O24" s="276">
        <f>SUM(Tabla91112[[#This Row],[Gener]:[Desembre]])</f>
        <v>0</v>
      </c>
    </row>
    <row r="25" spans="1:15" x14ac:dyDescent="0.25">
      <c r="A25" s="179">
        <v>23</v>
      </c>
      <c r="B25" s="186" t="s">
        <v>43</v>
      </c>
      <c r="C25" s="183"/>
      <c r="D25" s="175"/>
      <c r="E25" s="175"/>
      <c r="F25" s="175"/>
      <c r="G25" s="175">
        <v>1720</v>
      </c>
      <c r="H25" s="175">
        <v>1480</v>
      </c>
      <c r="I25" s="175">
        <v>1939.9999999999998</v>
      </c>
      <c r="J25" s="175"/>
      <c r="K25" s="175"/>
      <c r="L25" s="175"/>
      <c r="M25" s="175"/>
      <c r="N25" s="272"/>
      <c r="O25" s="276">
        <f>SUM(Tabla91112[[#This Row],[Gener]:[Desembre]])</f>
        <v>5140</v>
      </c>
    </row>
    <row r="26" spans="1:15" x14ac:dyDescent="0.25">
      <c r="A26" s="179">
        <v>24</v>
      </c>
      <c r="B26" s="186" t="s">
        <v>44</v>
      </c>
      <c r="C26" s="183">
        <v>3480</v>
      </c>
      <c r="D26" s="175">
        <v>4200</v>
      </c>
      <c r="E26" s="175">
        <v>2520</v>
      </c>
      <c r="F26" s="175">
        <v>2240</v>
      </c>
      <c r="G26" s="175">
        <v>5320</v>
      </c>
      <c r="H26" s="175">
        <v>5180</v>
      </c>
      <c r="I26" s="175">
        <v>6000</v>
      </c>
      <c r="J26" s="175">
        <v>5740</v>
      </c>
      <c r="K26" s="175">
        <v>2880</v>
      </c>
      <c r="L26" s="175">
        <v>2260</v>
      </c>
      <c r="M26" s="175">
        <v>3260</v>
      </c>
      <c r="N26" s="56">
        <v>1860</v>
      </c>
      <c r="O26" s="276">
        <f>SUM(Tabla91112[[#This Row],[Gener]:[Desembre]])</f>
        <v>44940</v>
      </c>
    </row>
    <row r="27" spans="1:15" x14ac:dyDescent="0.25">
      <c r="A27" s="179">
        <v>25</v>
      </c>
      <c r="B27" s="186" t="s">
        <v>20</v>
      </c>
      <c r="C27" s="183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272"/>
      <c r="O27" s="276">
        <f>SUM(Tabla91112[[#This Row],[Gener]:[Desembre]])</f>
        <v>0</v>
      </c>
    </row>
    <row r="28" spans="1:15" x14ac:dyDescent="0.25">
      <c r="A28" s="179">
        <v>26</v>
      </c>
      <c r="B28" s="186" t="s">
        <v>45</v>
      </c>
      <c r="C28" s="183"/>
      <c r="D28" s="175"/>
      <c r="E28" s="175"/>
      <c r="F28" s="175"/>
      <c r="G28" s="175"/>
      <c r="H28" s="175"/>
      <c r="I28" s="175"/>
      <c r="J28" s="194"/>
      <c r="K28" s="175"/>
      <c r="L28" s="175"/>
      <c r="M28" s="175"/>
      <c r="N28" s="272"/>
      <c r="O28" s="276">
        <f>SUM(Tabla91112[[#This Row],[Gener]:[Desembre]])</f>
        <v>0</v>
      </c>
    </row>
    <row r="29" spans="1:15" x14ac:dyDescent="0.25">
      <c r="A29" s="179">
        <v>27</v>
      </c>
      <c r="B29" s="186" t="s">
        <v>46</v>
      </c>
      <c r="C29" s="183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272"/>
      <c r="O29" s="276">
        <f>SUM(Tabla91112[[#This Row],[Gener]:[Desembre]])</f>
        <v>0</v>
      </c>
    </row>
    <row r="30" spans="1:15" x14ac:dyDescent="0.25">
      <c r="A30" s="179">
        <v>28</v>
      </c>
      <c r="B30" s="186" t="s">
        <v>47</v>
      </c>
      <c r="C30" s="183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272"/>
      <c r="O30" s="276">
        <f>SUM(Tabla91112[[#This Row],[Gener]:[Desembre]])</f>
        <v>0</v>
      </c>
    </row>
    <row r="31" spans="1:15" x14ac:dyDescent="0.25">
      <c r="A31" s="179">
        <v>29</v>
      </c>
      <c r="B31" s="186" t="s">
        <v>48</v>
      </c>
      <c r="C31" s="183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272"/>
      <c r="O31" s="276">
        <f>SUM(Tabla91112[[#This Row],[Gener]:[Desembre]])</f>
        <v>0</v>
      </c>
    </row>
    <row r="32" spans="1:15" x14ac:dyDescent="0.25">
      <c r="A32" s="179">
        <v>30</v>
      </c>
      <c r="B32" s="186" t="s">
        <v>50</v>
      </c>
      <c r="C32" s="183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272"/>
      <c r="O32" s="276">
        <f>SUM(Tabla91112[[#This Row],[Gener]:[Desembre]])</f>
        <v>0</v>
      </c>
    </row>
    <row r="33" spans="1:15" x14ac:dyDescent="0.25">
      <c r="A33" s="179">
        <v>31</v>
      </c>
      <c r="B33" s="186" t="s">
        <v>51</v>
      </c>
      <c r="C33" s="183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272"/>
      <c r="O33" s="276">
        <f>SUM(Tabla91112[[#This Row],[Gener]:[Desembre]])</f>
        <v>0</v>
      </c>
    </row>
    <row r="34" spans="1:15" x14ac:dyDescent="0.25">
      <c r="A34" s="179">
        <v>32</v>
      </c>
      <c r="B34" s="186" t="s">
        <v>52</v>
      </c>
      <c r="C34" s="183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272"/>
      <c r="O34" s="276">
        <f>SUM(Tabla91112[[#This Row],[Gener]:[Desembre]])</f>
        <v>0</v>
      </c>
    </row>
    <row r="35" spans="1:15" x14ac:dyDescent="0.25">
      <c r="A35" s="179">
        <v>33</v>
      </c>
      <c r="B35" s="186" t="s">
        <v>21</v>
      </c>
      <c r="C35" s="183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272"/>
      <c r="O35" s="276">
        <f>SUM(Tabla91112[[#This Row],[Gener]:[Desembre]])</f>
        <v>0</v>
      </c>
    </row>
    <row r="36" spans="1:15" x14ac:dyDescent="0.25">
      <c r="A36" s="179">
        <v>34</v>
      </c>
      <c r="B36" s="186" t="s">
        <v>22</v>
      </c>
      <c r="C36" s="183">
        <v>6780</v>
      </c>
      <c r="D36" s="175">
        <v>8960</v>
      </c>
      <c r="E36" s="175">
        <v>5460</v>
      </c>
      <c r="F36" s="175">
        <v>11080</v>
      </c>
      <c r="G36" s="175">
        <v>8040</v>
      </c>
      <c r="H36" s="175">
        <v>3800</v>
      </c>
      <c r="I36" s="175">
        <v>9160</v>
      </c>
      <c r="J36" s="175">
        <v>6940</v>
      </c>
      <c r="K36" s="175">
        <v>7500</v>
      </c>
      <c r="L36" s="175">
        <v>2820</v>
      </c>
      <c r="M36" s="175">
        <v>3360</v>
      </c>
      <c r="N36" s="56">
        <v>4820</v>
      </c>
      <c r="O36" s="276">
        <f>SUM(Tabla91112[[#This Row],[Gener]:[Desembre]])</f>
        <v>78720</v>
      </c>
    </row>
    <row r="37" spans="1:15" x14ac:dyDescent="0.25">
      <c r="A37" s="179">
        <v>35</v>
      </c>
      <c r="B37" s="186" t="s">
        <v>23</v>
      </c>
      <c r="C37" s="183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272"/>
      <c r="O37" s="276">
        <f>SUM(Tabla91112[[#This Row],[Gener]:[Desembre]])</f>
        <v>0</v>
      </c>
    </row>
    <row r="38" spans="1:15" x14ac:dyDescent="0.25">
      <c r="A38" s="179">
        <v>36</v>
      </c>
      <c r="B38" s="186" t="s">
        <v>24</v>
      </c>
      <c r="C38" s="183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272"/>
      <c r="O38" s="276">
        <f>SUM(Tabla91112[[#This Row],[Gener]:[Desembre]])</f>
        <v>0</v>
      </c>
    </row>
    <row r="39" spans="1:15" x14ac:dyDescent="0.25">
      <c r="A39" s="179">
        <v>37</v>
      </c>
      <c r="B39" s="186" t="s">
        <v>25</v>
      </c>
      <c r="C39" s="183"/>
      <c r="D39" s="175"/>
      <c r="E39" s="175"/>
      <c r="F39" s="175"/>
      <c r="G39" s="175"/>
      <c r="H39" s="175"/>
      <c r="I39" s="175"/>
      <c r="J39" s="194"/>
      <c r="K39" s="175"/>
      <c r="L39" s="175"/>
      <c r="M39" s="175"/>
      <c r="N39" s="272"/>
      <c r="O39" s="276">
        <f>SUM(Tabla91112[[#This Row],[Gener]:[Desembre]])</f>
        <v>0</v>
      </c>
    </row>
    <row r="40" spans="1:15" x14ac:dyDescent="0.25">
      <c r="A40" s="179">
        <v>38</v>
      </c>
      <c r="B40" s="186" t="s">
        <v>5</v>
      </c>
      <c r="C40" s="183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272"/>
      <c r="O40" s="276">
        <f>SUM(Tabla91112[[#This Row],[Gener]:[Desembre]])</f>
        <v>0</v>
      </c>
    </row>
    <row r="41" spans="1:15" x14ac:dyDescent="0.25">
      <c r="A41" s="179">
        <v>39</v>
      </c>
      <c r="B41" s="186" t="s">
        <v>6</v>
      </c>
      <c r="C41" s="183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272"/>
      <c r="O41" s="276">
        <f>SUM(Tabla91112[[#This Row],[Gener]:[Desembre]])</f>
        <v>0</v>
      </c>
    </row>
    <row r="42" spans="1:15" x14ac:dyDescent="0.25">
      <c r="A42" s="179">
        <v>40</v>
      </c>
      <c r="B42" s="186" t="s">
        <v>8</v>
      </c>
      <c r="C42" s="183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272"/>
      <c r="O42" s="276">
        <f>SUM(Tabla91112[[#This Row],[Gener]:[Desembre]])</f>
        <v>0</v>
      </c>
    </row>
    <row r="43" spans="1:15" s="61" customFormat="1" ht="15.75" thickBot="1" x14ac:dyDescent="0.3">
      <c r="A43" s="180">
        <v>41</v>
      </c>
      <c r="B43" s="187" t="s">
        <v>49</v>
      </c>
      <c r="C43" s="184"/>
      <c r="D43" s="176"/>
      <c r="E43" s="176"/>
      <c r="F43" s="176"/>
      <c r="G43" s="176"/>
      <c r="H43" s="176"/>
      <c r="I43" s="176"/>
      <c r="J43" s="176"/>
      <c r="K43" s="176"/>
      <c r="L43" s="175"/>
      <c r="M43" s="176"/>
      <c r="N43" s="273"/>
      <c r="O43" s="277">
        <f>SUM(Tabla91112[[#This Row],[Gener]:[Desembre]])</f>
        <v>0</v>
      </c>
    </row>
    <row r="44" spans="1:15" ht="15.75" thickBot="1" x14ac:dyDescent="0.3">
      <c r="A44" s="253"/>
      <c r="B44" s="119" t="s">
        <v>70</v>
      </c>
      <c r="C44" s="120">
        <f>SUBTOTAL(109,C4:C43)</f>
        <v>18540</v>
      </c>
      <c r="D44" s="121">
        <f>SUBTOTAL(109,D4:D43)</f>
        <v>27360</v>
      </c>
      <c r="E44" s="121">
        <f t="shared" ref="E44:N44" si="0">SUBTOTAL(109,E4:E43)</f>
        <v>38160</v>
      </c>
      <c r="F44" s="121">
        <f t="shared" si="0"/>
        <v>32420</v>
      </c>
      <c r="G44" s="121">
        <f t="shared" si="0"/>
        <v>34120</v>
      </c>
      <c r="H44" s="121">
        <f t="shared" si="0"/>
        <v>36880</v>
      </c>
      <c r="I44" s="121">
        <f t="shared" si="0"/>
        <v>35260</v>
      </c>
      <c r="J44" s="121">
        <f t="shared" si="0"/>
        <v>32760</v>
      </c>
      <c r="K44" s="121">
        <f t="shared" si="0"/>
        <v>25180</v>
      </c>
      <c r="L44" s="121">
        <f t="shared" si="0"/>
        <v>27700</v>
      </c>
      <c r="M44" s="121">
        <f t="shared" si="0"/>
        <v>28160</v>
      </c>
      <c r="N44" s="271">
        <f t="shared" si="0"/>
        <v>19640</v>
      </c>
      <c r="O44" s="122">
        <f>SUM(Tabla91112[[#This Row],[Gener]:[Desembre]])</f>
        <v>356180</v>
      </c>
    </row>
    <row r="45" spans="1:15" ht="15.75" thickBot="1" x14ac:dyDescent="0.3">
      <c r="A45" s="251"/>
      <c r="B45" s="46" t="s">
        <v>67</v>
      </c>
      <c r="C45" s="42">
        <v>20360</v>
      </c>
      <c r="D45" s="35">
        <v>17700</v>
      </c>
      <c r="E45" s="35">
        <v>21700</v>
      </c>
      <c r="F45" s="35">
        <v>26140</v>
      </c>
      <c r="G45" s="35">
        <v>26940</v>
      </c>
      <c r="H45" s="35">
        <v>35400</v>
      </c>
      <c r="I45" s="35">
        <v>25580</v>
      </c>
      <c r="J45" s="35">
        <v>28500</v>
      </c>
      <c r="K45" s="35">
        <v>29980</v>
      </c>
      <c r="L45" s="35">
        <v>20580</v>
      </c>
      <c r="M45" s="35">
        <v>19040</v>
      </c>
      <c r="N45" s="37">
        <v>18300</v>
      </c>
      <c r="O45" s="39">
        <f>SUM(Tabla91112[[#This Row],[Gener]:[Desembre]])</f>
        <v>290220</v>
      </c>
    </row>
    <row r="46" spans="1:15" ht="15.75" thickBot="1" x14ac:dyDescent="0.3">
      <c r="A46" s="252"/>
      <c r="B46" s="76" t="s">
        <v>58</v>
      </c>
      <c r="C46" s="78">
        <f t="shared" ref="C46:O46" si="1">(C44/C45)-1</f>
        <v>-8.9390962671905716E-2</v>
      </c>
      <c r="D46" s="78">
        <f t="shared" si="1"/>
        <v>0.54576271186440684</v>
      </c>
      <c r="E46" s="78">
        <f t="shared" si="1"/>
        <v>0.75852534562211971</v>
      </c>
      <c r="F46" s="78">
        <f t="shared" si="1"/>
        <v>0.24024483550114772</v>
      </c>
      <c r="G46" s="78">
        <f t="shared" si="1"/>
        <v>0.26651818856718634</v>
      </c>
      <c r="H46" s="78">
        <f t="shared" si="1"/>
        <v>4.1807909604519855E-2</v>
      </c>
      <c r="I46" s="78">
        <f t="shared" si="1"/>
        <v>0.3784206411258797</v>
      </c>
      <c r="J46" s="78">
        <f t="shared" si="1"/>
        <v>0.14947368421052643</v>
      </c>
      <c r="K46" s="78">
        <f t="shared" si="1"/>
        <v>-0.16010673782521678</v>
      </c>
      <c r="L46" s="78">
        <f t="shared" si="1"/>
        <v>0.34596695821185608</v>
      </c>
      <c r="M46" s="78">
        <f t="shared" si="1"/>
        <v>0.47899159663865554</v>
      </c>
      <c r="N46" s="274">
        <f t="shared" si="1"/>
        <v>7.3224043715846898E-2</v>
      </c>
      <c r="O46" s="278">
        <f t="shared" si="1"/>
        <v>0.22727585969264696</v>
      </c>
    </row>
    <row r="50" spans="16:16" x14ac:dyDescent="0.25">
      <c r="P50" s="62"/>
    </row>
  </sheetData>
  <conditionalFormatting sqref="C46:O46">
    <cfRule type="cellIs" dxfId="0" priority="1" operator="lessThan">
      <formula>0</formula>
    </cfRule>
  </conditionalFormatting>
  <pageMargins left="0.55118110236220474" right="0.35433070866141736" top="0.55000000000000004" bottom="0.57999999999999996" header="0.19685039370078741" footer="0.42"/>
  <pageSetup paperSize="9" scale="75" fitToWidth="0" fitToHeight="0" orientation="landscape" r:id="rId1"/>
  <headerFooter alignWithMargins="0">
    <oddHeader>&amp;L&amp;"Calibri,Normal"&amp;G&amp;C&amp;"Calibri,Normal"&amp;F&amp;R&amp;"Calibri,Normal"&amp;G</oddHeader>
    <oddFooter>&amp;L&amp;"Calibri,Normal"&amp;D&amp;C&amp;"Calibri,Normal"&amp;A&amp;R&amp;"Calibri,Normal"&amp;P de &amp;N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RESUM 2023</vt:lpstr>
      <vt:lpstr>PAPER I CARTRÓ</vt:lpstr>
      <vt:lpstr>PAPER CARTRÓ COMERCIAL </vt:lpstr>
      <vt:lpstr>ENVASOS</vt:lpstr>
      <vt:lpstr>VIDRE</vt:lpstr>
      <vt:lpstr>FORM</vt:lpstr>
      <vt:lpstr>RMO</vt:lpstr>
      <vt:lpstr>VERD</vt:lpstr>
      <vt:lpstr>Voluminosos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 dades</dc:creator>
  <cp:lastModifiedBy>Mònica Llorente Gutierrez</cp:lastModifiedBy>
  <cp:lastPrinted>2023-05-02T16:09:42Z</cp:lastPrinted>
  <dcterms:created xsi:type="dcterms:W3CDTF">2014-04-10T06:59:07Z</dcterms:created>
  <dcterms:modified xsi:type="dcterms:W3CDTF">2024-02-13T10:36:36Z</dcterms:modified>
</cp:coreProperties>
</file>