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tables/table5.xml" ContentType="application/vnd.openxmlformats-officedocument.spreadsheetml.table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36" windowWidth="21828" windowHeight="9276" tabRatio="813"/>
  </bookViews>
  <sheets>
    <sheet name="PaperCartró Àrees aportació " sheetId="1" r:id="rId1"/>
    <sheet name="PaperCartró Porta a porta" sheetId="5" r:id="rId2"/>
    <sheet name="Envasos Àrees aportació" sheetId="6" r:id="rId3"/>
    <sheet name="Envasos Porta a porta" sheetId="11" r:id="rId4"/>
    <sheet name="Vidre Àrees aportació" sheetId="12" r:id="rId5"/>
  </sheets>
  <externalReferences>
    <externalReference r:id="rId6"/>
    <externalReference r:id="rId7"/>
    <externalReference r:id="rId8"/>
  </externalReferences>
  <definedNames>
    <definedName name="llInstal">#REF!</definedName>
    <definedName name="llInstalCodi">#REF!</definedName>
    <definedName name="llTitulars">#REF!</definedName>
    <definedName name="llTitularsCodi">#REF!</definedName>
  </definedNames>
  <calcPr calcId="125725"/>
</workbook>
</file>

<file path=xl/calcChain.xml><?xml version="1.0" encoding="utf-8"?>
<calcChain xmlns="http://schemas.openxmlformats.org/spreadsheetml/2006/main">
  <c r="Q47" i="12"/>
  <c r="O31" i="5"/>
  <c r="O32"/>
  <c r="O33"/>
  <c r="O34"/>
  <c r="O35"/>
  <c r="O36"/>
  <c r="O37"/>
  <c r="O38"/>
  <c r="O39"/>
  <c r="O40"/>
  <c r="O41"/>
  <c r="O42"/>
  <c r="O43"/>
  <c r="O44"/>
  <c r="O45"/>
  <c r="O17"/>
  <c r="O18"/>
  <c r="O19"/>
  <c r="O20"/>
  <c r="O21"/>
  <c r="O22"/>
  <c r="O23"/>
  <c r="O24"/>
  <c r="O25"/>
  <c r="O26"/>
  <c r="O27"/>
  <c r="O28"/>
  <c r="O29"/>
  <c r="O30"/>
  <c r="O11"/>
  <c r="O12"/>
  <c r="O13"/>
  <c r="O14"/>
  <c r="O15"/>
  <c r="O16"/>
  <c r="O6"/>
  <c r="O7"/>
  <c r="O8"/>
  <c r="O9"/>
  <c r="O10"/>
  <c r="O5"/>
  <c r="O49" i="12"/>
  <c r="P47" l="1"/>
  <c r="O48"/>
  <c r="N47"/>
  <c r="L47"/>
  <c r="K47"/>
  <c r="J47"/>
  <c r="H47"/>
  <c r="G47"/>
  <c r="F47"/>
  <c r="D47"/>
  <c r="D46" i="11"/>
  <c r="E46"/>
  <c r="F46"/>
  <c r="G46"/>
  <c r="H46"/>
  <c r="I46"/>
  <c r="J46"/>
  <c r="K46"/>
  <c r="L46"/>
  <c r="M46"/>
  <c r="N46"/>
  <c r="C46"/>
  <c r="P46"/>
  <c r="Q43"/>
  <c r="Q30"/>
  <c r="Q29"/>
  <c r="Q27"/>
  <c r="D46" i="6"/>
  <c r="E46"/>
  <c r="F46"/>
  <c r="G46"/>
  <c r="H46"/>
  <c r="I46"/>
  <c r="J46"/>
  <c r="K46"/>
  <c r="L46"/>
  <c r="M46"/>
  <c r="N46"/>
  <c r="C46"/>
  <c r="P46"/>
  <c r="O46" i="11" l="1"/>
  <c r="O5" i="12"/>
  <c r="Q5" s="1"/>
  <c r="O6"/>
  <c r="Q6" s="1"/>
  <c r="O7"/>
  <c r="Q7" s="1"/>
  <c r="O8"/>
  <c r="Q8" s="1"/>
  <c r="O9"/>
  <c r="Q9" s="1"/>
  <c r="O10"/>
  <c r="Q10" s="1"/>
  <c r="O43"/>
  <c r="Q43" s="1"/>
  <c r="O44"/>
  <c r="Q44" s="1"/>
  <c r="O12"/>
  <c r="Q12" s="1"/>
  <c r="O13"/>
  <c r="Q13" s="1"/>
  <c r="O14"/>
  <c r="Q14" s="1"/>
  <c r="O45"/>
  <c r="Q45" s="1"/>
  <c r="O15"/>
  <c r="Q15" s="1"/>
  <c r="O16"/>
  <c r="Q16" s="1"/>
  <c r="O17"/>
  <c r="Q17" s="1"/>
  <c r="O18"/>
  <c r="Q18" s="1"/>
  <c r="O19"/>
  <c r="Q19" s="1"/>
  <c r="O20"/>
  <c r="Q20" s="1"/>
  <c r="O21"/>
  <c r="Q21" s="1"/>
  <c r="O22"/>
  <c r="Q22" s="1"/>
  <c r="O23"/>
  <c r="Q23" s="1"/>
  <c r="O24"/>
  <c r="Q24" s="1"/>
  <c r="O25"/>
  <c r="Q25" s="1"/>
  <c r="O26"/>
  <c r="Q26" s="1"/>
  <c r="O27"/>
  <c r="Q27" s="1"/>
  <c r="O28"/>
  <c r="Q28" s="1"/>
  <c r="O29"/>
  <c r="Q29" s="1"/>
  <c r="O30"/>
  <c r="Q30" s="1"/>
  <c r="O31"/>
  <c r="Q31" s="1"/>
  <c r="O32"/>
  <c r="Q32" s="1"/>
  <c r="O33"/>
  <c r="Q33" s="1"/>
  <c r="O46"/>
  <c r="Q46" s="1"/>
  <c r="O34"/>
  <c r="Q34" s="1"/>
  <c r="O35"/>
  <c r="Q35" s="1"/>
  <c r="O36"/>
  <c r="Q36" s="1"/>
  <c r="O37"/>
  <c r="Q37" s="1"/>
  <c r="O38"/>
  <c r="Q38" s="1"/>
  <c r="O39"/>
  <c r="Q39" s="1"/>
  <c r="O40"/>
  <c r="Q40" s="1"/>
  <c r="O41"/>
  <c r="Q41" s="1"/>
  <c r="E47"/>
  <c r="I47"/>
  <c r="M47"/>
  <c r="C47"/>
  <c r="Q46" i="11"/>
  <c r="O47" i="12" l="1"/>
  <c r="O4" i="6" l="1"/>
  <c r="O5"/>
  <c r="Q5" s="1"/>
  <c r="O6"/>
  <c r="Q6" s="1"/>
  <c r="O7"/>
  <c r="Q7" s="1"/>
  <c r="O8"/>
  <c r="Q8" s="1"/>
  <c r="O9"/>
  <c r="Q9" s="1"/>
  <c r="O11"/>
  <c r="Q11" s="1"/>
  <c r="O12"/>
  <c r="Q12" s="1"/>
  <c r="O13"/>
  <c r="Q13" s="1"/>
  <c r="O14"/>
  <c r="Q14" s="1"/>
  <c r="O15"/>
  <c r="Q15" s="1"/>
  <c r="O16"/>
  <c r="Q16" s="1"/>
  <c r="O17"/>
  <c r="Q17" s="1"/>
  <c r="O18"/>
  <c r="Q18" s="1"/>
  <c r="O19"/>
  <c r="Q19" s="1"/>
  <c r="O20"/>
  <c r="Q20" s="1"/>
  <c r="O21"/>
  <c r="Q21" s="1"/>
  <c r="O22"/>
  <c r="Q22" s="1"/>
  <c r="O23"/>
  <c r="Q23" s="1"/>
  <c r="O24"/>
  <c r="Q24" s="1"/>
  <c r="O25"/>
  <c r="Q25" s="1"/>
  <c r="O26"/>
  <c r="Q26" s="1"/>
  <c r="O27"/>
  <c r="Q27" s="1"/>
  <c r="O28"/>
  <c r="Q28" s="1"/>
  <c r="O30"/>
  <c r="Q30" s="1"/>
  <c r="O31"/>
  <c r="Q31" s="1"/>
  <c r="O32"/>
  <c r="Q32" s="1"/>
  <c r="O33"/>
  <c r="O34"/>
  <c r="Q34" s="1"/>
  <c r="O35"/>
  <c r="Q35" s="1"/>
  <c r="O37"/>
  <c r="Q37" s="1"/>
  <c r="O38"/>
  <c r="Q38" s="1"/>
  <c r="O39"/>
  <c r="Q39" s="1"/>
  <c r="O40"/>
  <c r="Q40" s="1"/>
  <c r="O42"/>
  <c r="Q42" s="1"/>
  <c r="O43"/>
  <c r="Q43" s="1"/>
  <c r="O44"/>
  <c r="Q44" s="1"/>
  <c r="O45"/>
  <c r="Q45" s="1"/>
  <c r="Q4" l="1"/>
  <c r="O46"/>
  <c r="Q46" s="1"/>
  <c r="Q43" i="5" l="1"/>
  <c r="Q36"/>
  <c r="Q30"/>
  <c r="Q29"/>
  <c r="Q27"/>
  <c r="Q25"/>
  <c r="Q22"/>
  <c r="Q21"/>
  <c r="Q14"/>
  <c r="Q13"/>
  <c r="Q9"/>
  <c r="Q5"/>
  <c r="P46"/>
  <c r="O47"/>
  <c r="P46" i="1"/>
  <c r="E46"/>
  <c r="F46"/>
  <c r="J46"/>
  <c r="K46"/>
  <c r="C46"/>
  <c r="O47" l="1"/>
  <c r="K46" i="5" l="1"/>
  <c r="J46"/>
  <c r="N46"/>
  <c r="M46"/>
  <c r="H46"/>
  <c r="G46"/>
  <c r="F46"/>
  <c r="E46"/>
  <c r="D46"/>
  <c r="C46"/>
  <c r="L46" l="1"/>
  <c r="I46"/>
  <c r="O46" l="1"/>
  <c r="Q46" s="1"/>
  <c r="O33" i="1"/>
  <c r="O32"/>
  <c r="Q32" s="1"/>
  <c r="O30"/>
  <c r="Q30" s="1"/>
  <c r="O28"/>
  <c r="Q28" s="1"/>
  <c r="O27"/>
  <c r="Q27" s="1"/>
  <c r="O24"/>
  <c r="Q24" s="1"/>
  <c r="O20"/>
  <c r="Q20" s="1"/>
  <c r="O14"/>
  <c r="Q14" s="1"/>
  <c r="O11"/>
  <c r="Q11" s="1"/>
  <c r="O43"/>
  <c r="Q43" s="1"/>
  <c r="O7"/>
  <c r="Q7" s="1"/>
  <c r="D46" l="1"/>
  <c r="L46"/>
  <c r="G46"/>
  <c r="M46"/>
  <c r="I46"/>
  <c r="H46"/>
  <c r="N46"/>
  <c r="O25"/>
  <c r="Q25" s="1"/>
  <c r="O45"/>
  <c r="Q45" s="1"/>
  <c r="O39"/>
  <c r="Q39" s="1"/>
  <c r="O9"/>
  <c r="Q9" s="1"/>
  <c r="O13"/>
  <c r="Q13" s="1"/>
  <c r="O12"/>
  <c r="Q12" s="1"/>
  <c r="O16"/>
  <c r="Q16" s="1"/>
  <c r="O42"/>
  <c r="Q42" s="1"/>
  <c r="O44"/>
  <c r="Q44" s="1"/>
  <c r="O15"/>
  <c r="Q15" s="1"/>
  <c r="O35"/>
  <c r="Q35" s="1"/>
  <c r="O4"/>
  <c r="Q4" s="1"/>
  <c r="O5"/>
  <c r="Q5" s="1"/>
  <c r="O21"/>
  <c r="Q21" s="1"/>
  <c r="O34"/>
  <c r="Q34" s="1"/>
  <c r="O6"/>
  <c r="Q6" s="1"/>
  <c r="O8"/>
  <c r="Q8" s="1"/>
  <c r="O18"/>
  <c r="Q18" s="1"/>
  <c r="O22"/>
  <c r="Q22" s="1"/>
  <c r="O26"/>
  <c r="Q26" s="1"/>
  <c r="O31"/>
  <c r="Q31" s="1"/>
  <c r="O37"/>
  <c r="Q37" s="1"/>
  <c r="O38"/>
  <c r="Q38" s="1"/>
  <c r="O40"/>
  <c r="Q40" s="1"/>
  <c r="O46" l="1"/>
  <c r="Q46" s="1"/>
</calcChain>
</file>

<file path=xl/sharedStrings.xml><?xml version="1.0" encoding="utf-8"?>
<sst xmlns="http://schemas.openxmlformats.org/spreadsheetml/2006/main" count="363" uniqueCount="109">
  <si>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</si>
  <si>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</si>
  <si>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</si>
  <si>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</si>
  <si>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</si>
  <si>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</si>
  <si>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</si>
  <si>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</si>
  <si>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</si>
  <si>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</si>
  <si>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</si>
  <si>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</si>
  <si>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</si>
  <si>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</si>
  <si>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Bigues i Riells</t>
  </si>
  <si>
    <t>Caldes de Montbui</t>
  </si>
  <si>
    <t>Campins</t>
  </si>
  <si>
    <t>Canovelles</t>
  </si>
  <si>
    <t>Cardedeu</t>
  </si>
  <si>
    <t>Castellcir</t>
  </si>
  <si>
    <t>Castellterçol</t>
  </si>
  <si>
    <t>Fogars de Montclús</t>
  </si>
  <si>
    <t>Franqueses del Vallès, Les</t>
  </si>
  <si>
    <t>Garriga, La</t>
  </si>
  <si>
    <t>Granera</t>
  </si>
  <si>
    <t>Granollers</t>
  </si>
  <si>
    <t>Gualba</t>
  </si>
  <si>
    <t>Llagosta, La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</si>
  <si>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</si>
  <si>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</si>
  <si>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</si>
  <si>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</si>
  <si>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</si>
  <si>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</si>
  <si>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</si>
  <si>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</si>
  <si>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</si>
  <si>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Roca del Vallès, La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</si>
  <si>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</si>
  <si>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</si>
  <si>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</si>
  <si>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</si>
  <si>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</si>
  <si>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</si>
  <si>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</si>
  <si>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</si>
  <si>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Martorelles</t>
  </si>
  <si>
    <t>Santa Maria de Palautordera</t>
  </si>
  <si>
    <t>Tagamanent</t>
  </si>
  <si>
    <t>Vallgorguina</t>
  </si>
  <si>
    <t>Vallromanes</t>
  </si>
  <si>
    <t>Vilalba Sasserra</t>
  </si>
  <si>
    <t>Vilanova del Vallès</t>
  </si>
  <si>
    <t>Municipi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</si>
  <si>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</si>
  <si>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</si>
  <si>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</si>
  <si>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</si>
  <si>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</si>
  <si>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</si>
  <si>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</si>
  <si>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</si>
  <si>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</si>
  <si>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</si>
  <si>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</si>
  <si>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</si>
  <si>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</si>
  <si>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</si>
  <si>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</si>
  <si>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</si>
  <si>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</si>
  <si>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</si>
  <si>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</si>
  <si>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</si>
  <si>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</si>
  <si>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</si>
  <si>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</si>
  <si>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</si>
  <si>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</si>
  <si>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</si>
  <si>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</si>
  <si>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</si>
  <si>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</si>
  <si>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</si>
  <si>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</si>
  <si>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</si>
  <si>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</si>
  <si>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</si>
  <si>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</si>
  <si>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</si>
  <si>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</si>
  <si>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</si>
  <si>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</si>
  <si>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</si>
  <si>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</si>
  <si>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Figaró-Montmany</t>
  </si>
  <si>
    <t>Codi</t>
  </si>
  <si>
    <t>Total 2016</t>
  </si>
  <si>
    <t>Total 2017</t>
  </si>
  <si>
    <t>% Diferència</t>
  </si>
  <si>
    <t>PAPER I CARTRÓ  ÀREES APORTACIÓ 2017</t>
  </si>
  <si>
    <t>PAPER I CARTRÓ PORTA A PORTA COMERCIAL I DOMICILIARI - 2017</t>
  </si>
  <si>
    <t>Població</t>
  </si>
  <si>
    <t>ENVASOS PORTA A PORTA 2017</t>
  </si>
  <si>
    <t>ENVASOS  ÀREES APORTACIÓ 2017</t>
  </si>
  <si>
    <t>VIDRE  ÀREES APORTACIÓ  I PORTA A PORTA 2017</t>
  </si>
  <si>
    <t>Sant Esteve de Palautordera Porta a porta</t>
  </si>
  <si>
    <t>TOTAL 2016</t>
  </si>
  <si>
    <t>xifres en tones</t>
  </si>
</sst>
</file>

<file path=xl/styles.xml><?xml version="1.0" encoding="utf-8"?>
<styleSheet xmlns="http://schemas.openxmlformats.org/spreadsheetml/2006/main">
  <numFmts count="6">
    <numFmt numFmtId="164" formatCode="#,##0.00&quot;    &quot;;#,##0.00&quot;    &quot;;&quot;-&quot;#&quot;    &quot;;@&quot; &quot;"/>
    <numFmt numFmtId="165" formatCode="#,##0&quot;    &quot;;#,##0&quot;    &quot;;&quot;-    &quot;;@&quot; &quot;"/>
    <numFmt numFmtId="166" formatCode="#,##0.00&quot; € &quot;;#,##0.00&quot; € &quot;;&quot;-&quot;#&quot; € &quot;;@&quot; &quot;"/>
    <numFmt numFmtId="167" formatCode="#,##0&quot; € &quot;;#,##0&quot; € &quot;;&quot;- € &quot;;@&quot; &quot;"/>
    <numFmt numFmtId="168" formatCode="#,##0.00&quot; &quot;[$€-403];[Red]&quot;-&quot;#,##0.00&quot; &quot;[$€-403]"/>
    <numFmt numFmtId="169" formatCode="_-* #,##0.00\ [$€]_-;\-* #,##0.00\ [$€]_-;_-* &quot;-&quot;??\ [$€]_-;_-@_-"/>
  </numFmts>
  <fonts count="17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indexed="8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3">
    <xf numFmtId="0" fontId="0" fillId="0" borderId="0"/>
    <xf numFmtId="0" fontId="2" fillId="0" borderId="0"/>
    <xf numFmtId="164" fontId="2" fillId="0" borderId="0"/>
    <xf numFmtId="165" fontId="2" fillId="0" borderId="0"/>
    <xf numFmtId="166" fontId="2" fillId="0" borderId="0"/>
    <xf numFmtId="167" fontId="2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 textRotation="90"/>
    </xf>
    <xf numFmtId="0" fontId="3" fillId="0" borderId="0">
      <alignment horizontal="center" textRotation="90"/>
    </xf>
    <xf numFmtId="0" fontId="2" fillId="0" borderId="0"/>
    <xf numFmtId="0" fontId="4" fillId="0" borderId="0">
      <alignment vertical="center"/>
    </xf>
    <xf numFmtId="0" fontId="4" fillId="0" borderId="0"/>
    <xf numFmtId="9" fontId="2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169" fontId="16" fillId="0" borderId="0" applyFont="0" applyFill="0" applyBorder="0" applyAlignment="0" applyProtection="0"/>
  </cellStyleXfs>
  <cellXfs count="191">
    <xf numFmtId="0" fontId="0" fillId="0" borderId="0" xfId="0"/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/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14" fillId="0" borderId="3" xfId="20" quotePrefix="1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2" fontId="14" fillId="0" borderId="4" xfId="20" quotePrefix="1" applyNumberFormat="1" applyFont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3" fontId="12" fillId="0" borderId="0" xfId="0" applyNumberFormat="1" applyFont="1"/>
    <xf numFmtId="2" fontId="14" fillId="0" borderId="5" xfId="20" quotePrefix="1" applyNumberFormat="1" applyFont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3" fontId="13" fillId="0" borderId="0" xfId="0" applyNumberFormat="1" applyFont="1" applyAlignment="1">
      <alignment horizontal="center"/>
    </xf>
    <xf numFmtId="0" fontId="11" fillId="0" borderId="6" xfId="0" applyFont="1" applyBorder="1"/>
    <xf numFmtId="0" fontId="12" fillId="0" borderId="8" xfId="0" applyFont="1" applyFill="1" applyBorder="1" applyAlignment="1">
      <alignment horizontal="left"/>
    </xf>
    <xf numFmtId="2" fontId="14" fillId="0" borderId="2" xfId="20" quotePrefix="1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2" fillId="0" borderId="0" xfId="0" applyFont="1" applyFill="1"/>
    <xf numFmtId="10" fontId="12" fillId="0" borderId="11" xfId="19" applyNumberFormat="1" applyFont="1" applyBorder="1" applyAlignment="1">
      <alignment horizontal="center"/>
    </xf>
    <xf numFmtId="10" fontId="12" fillId="0" borderId="4" xfId="0" applyNumberFormat="1" applyFont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10" fontId="13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0" fontId="12" fillId="0" borderId="2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1" xfId="0" applyFont="1" applyBorder="1"/>
    <xf numFmtId="0" fontId="12" fillId="0" borderId="10" xfId="20" quotePrefix="1" applyFont="1" applyBorder="1" applyAlignment="1">
      <alignment horizontal="center"/>
    </xf>
    <xf numFmtId="0" fontId="12" fillId="0" borderId="4" xfId="0" applyFont="1" applyBorder="1"/>
    <xf numFmtId="0" fontId="12" fillId="0" borderId="8" xfId="0" applyFont="1" applyBorder="1"/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/>
    <xf numFmtId="0" fontId="15" fillId="0" borderId="4" xfId="0" applyNumberFormat="1" applyFont="1" applyBorder="1" applyAlignment="1">
      <alignment horizontal="center"/>
    </xf>
    <xf numFmtId="10" fontId="15" fillId="0" borderId="11" xfId="0" applyNumberFormat="1" applyFont="1" applyBorder="1" applyAlignment="1">
      <alignment horizontal="center"/>
    </xf>
    <xf numFmtId="10" fontId="12" fillId="0" borderId="6" xfId="0" applyNumberFormat="1" applyFont="1" applyBorder="1" applyAlignment="1">
      <alignment horizontal="center"/>
    </xf>
    <xf numFmtId="10" fontId="15" fillId="0" borderId="17" xfId="0" applyNumberFormat="1" applyFont="1" applyBorder="1" applyAlignment="1">
      <alignment horizontal="center"/>
    </xf>
    <xf numFmtId="0" fontId="15" fillId="0" borderId="15" xfId="0" applyNumberFormat="1" applyFont="1" applyFill="1" applyBorder="1" applyAlignment="1">
      <alignment horizontal="center"/>
    </xf>
    <xf numFmtId="2" fontId="14" fillId="0" borderId="8" xfId="20" quotePrefix="1" applyNumberFormat="1" applyFont="1" applyBorder="1" applyAlignment="1">
      <alignment horizontal="center"/>
    </xf>
    <xf numFmtId="10" fontId="12" fillId="0" borderId="17" xfId="19" applyNumberFormat="1" applyFont="1" applyBorder="1" applyAlignment="1">
      <alignment horizontal="center"/>
    </xf>
    <xf numFmtId="2" fontId="14" fillId="0" borderId="11" xfId="20" quotePrefix="1" applyNumberFormat="1" applyFont="1" applyBorder="1" applyAlignment="1">
      <alignment horizontal="center"/>
    </xf>
    <xf numFmtId="2" fontId="14" fillId="0" borderId="15" xfId="20" quotePrefix="1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10" fontId="12" fillId="0" borderId="15" xfId="0" applyNumberFormat="1" applyFont="1" applyFill="1" applyBorder="1" applyAlignment="1">
      <alignment horizontal="center"/>
    </xf>
    <xf numFmtId="0" fontId="10" fillId="0" borderId="0" xfId="21" applyFont="1" applyProtection="1">
      <protection hidden="1"/>
    </xf>
    <xf numFmtId="0" fontId="9" fillId="0" borderId="0" xfId="21" applyFont="1" applyProtection="1">
      <protection hidden="1"/>
    </xf>
    <xf numFmtId="3" fontId="10" fillId="0" borderId="0" xfId="21" applyNumberFormat="1" applyFont="1" applyAlignment="1" applyProtection="1">
      <alignment horizontal="center"/>
      <protection hidden="1"/>
    </xf>
    <xf numFmtId="3" fontId="9" fillId="0" borderId="2" xfId="21" applyNumberFormat="1" applyFont="1" applyBorder="1" applyAlignment="1" applyProtection="1">
      <alignment horizontal="center"/>
      <protection hidden="1"/>
    </xf>
    <xf numFmtId="0" fontId="9" fillId="0" borderId="2" xfId="21" applyFont="1" applyBorder="1" applyProtection="1">
      <protection hidden="1"/>
    </xf>
    <xf numFmtId="3" fontId="9" fillId="0" borderId="2" xfId="21" applyNumberFormat="1" applyFont="1" applyBorder="1" applyAlignment="1" applyProtection="1">
      <alignment horizontal="center" wrapText="1"/>
      <protection hidden="1"/>
    </xf>
    <xf numFmtId="0" fontId="10" fillId="0" borderId="0" xfId="21" applyFont="1" applyFill="1" applyBorder="1" applyProtection="1">
      <protection hidden="1"/>
    </xf>
    <xf numFmtId="10" fontId="10" fillId="0" borderId="0" xfId="21" applyNumberFormat="1" applyFont="1" applyProtection="1">
      <protection hidden="1"/>
    </xf>
    <xf numFmtId="3" fontId="10" fillId="0" borderId="3" xfId="21" applyNumberFormat="1" applyFont="1" applyBorder="1" applyAlignment="1" applyProtection="1">
      <alignment horizontal="center"/>
      <protection hidden="1"/>
    </xf>
    <xf numFmtId="0" fontId="10" fillId="0" borderId="3" xfId="21" applyFont="1" applyFill="1" applyBorder="1" applyAlignment="1" applyProtection="1">
      <alignment horizontal="left"/>
      <protection hidden="1"/>
    </xf>
    <xf numFmtId="10" fontId="10" fillId="0" borderId="3" xfId="21" applyNumberFormat="1" applyFont="1" applyBorder="1" applyAlignment="1" applyProtection="1">
      <alignment horizontal="center"/>
      <protection hidden="1"/>
    </xf>
    <xf numFmtId="3" fontId="10" fillId="0" borderId="4" xfId="21" applyNumberFormat="1" applyFont="1" applyBorder="1" applyAlignment="1" applyProtection="1">
      <alignment horizontal="center"/>
      <protection hidden="1"/>
    </xf>
    <xf numFmtId="0" fontId="10" fillId="0" borderId="4" xfId="21" applyFont="1" applyFill="1" applyBorder="1" applyAlignment="1" applyProtection="1">
      <alignment horizontal="left"/>
      <protection hidden="1"/>
    </xf>
    <xf numFmtId="10" fontId="10" fillId="0" borderId="4" xfId="21" applyNumberFormat="1" applyFont="1" applyBorder="1" applyAlignment="1" applyProtection="1">
      <alignment horizontal="center"/>
      <protection hidden="1"/>
    </xf>
    <xf numFmtId="3" fontId="10" fillId="0" borderId="5" xfId="21" applyNumberFormat="1" applyFont="1" applyBorder="1" applyAlignment="1" applyProtection="1">
      <alignment horizontal="center"/>
      <protection hidden="1"/>
    </xf>
    <xf numFmtId="0" fontId="10" fillId="0" borderId="5" xfId="21" applyFont="1" applyFill="1" applyBorder="1" applyAlignment="1" applyProtection="1">
      <alignment horizontal="left"/>
      <protection hidden="1"/>
    </xf>
    <xf numFmtId="10" fontId="10" fillId="0" borderId="5" xfId="21" applyNumberFormat="1" applyFont="1" applyBorder="1" applyAlignment="1" applyProtection="1">
      <alignment horizontal="center"/>
      <protection hidden="1"/>
    </xf>
    <xf numFmtId="10" fontId="9" fillId="0" borderId="2" xfId="0" applyNumberFormat="1" applyFont="1" applyBorder="1" applyAlignment="1" applyProtection="1">
      <alignment horizontal="center" wrapText="1"/>
      <protection hidden="1"/>
    </xf>
    <xf numFmtId="3" fontId="10" fillId="0" borderId="8" xfId="21" applyNumberFormat="1" applyFont="1" applyBorder="1" applyAlignment="1" applyProtection="1">
      <alignment horizontal="center"/>
      <protection hidden="1"/>
    </xf>
    <xf numFmtId="0" fontId="10" fillId="0" borderId="8" xfId="21" applyFont="1" applyFill="1" applyBorder="1" applyAlignment="1" applyProtection="1">
      <alignment horizontal="left"/>
      <protection hidden="1"/>
    </xf>
    <xf numFmtId="10" fontId="10" fillId="0" borderId="8" xfId="21" applyNumberFormat="1" applyFont="1" applyBorder="1" applyAlignment="1" applyProtection="1">
      <alignment horizontal="center"/>
      <protection hidden="1"/>
    </xf>
    <xf numFmtId="3" fontId="10" fillId="0" borderId="11" xfId="21" applyNumberFormat="1" applyFont="1" applyBorder="1" applyAlignment="1" applyProtection="1">
      <alignment horizontal="center"/>
      <protection hidden="1"/>
    </xf>
    <xf numFmtId="0" fontId="10" fillId="0" borderId="11" xfId="21" applyFont="1" applyFill="1" applyBorder="1" applyAlignment="1" applyProtection="1">
      <alignment horizontal="left"/>
      <protection hidden="1"/>
    </xf>
    <xf numFmtId="10" fontId="10" fillId="0" borderId="11" xfId="21" applyNumberFormat="1" applyFont="1" applyBorder="1" applyAlignment="1" applyProtection="1">
      <alignment horizontal="center"/>
      <protection hidden="1"/>
    </xf>
    <xf numFmtId="3" fontId="10" fillId="0" borderId="15" xfId="21" applyNumberFormat="1" applyFont="1" applyFill="1" applyBorder="1" applyAlignment="1" applyProtection="1">
      <alignment horizontal="center"/>
      <protection hidden="1"/>
    </xf>
    <xf numFmtId="0" fontId="10" fillId="0" borderId="15" xfId="21" applyFont="1" applyFill="1" applyBorder="1" applyAlignment="1" applyProtection="1">
      <alignment horizontal="left"/>
      <protection hidden="1"/>
    </xf>
    <xf numFmtId="10" fontId="10" fillId="0" borderId="15" xfId="21" applyNumberFormat="1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4" fontId="11" fillId="0" borderId="4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" fontId="7" fillId="0" borderId="0" xfId="0" applyNumberFormat="1" applyFont="1"/>
    <xf numFmtId="4" fontId="10" fillId="0" borderId="3" xfId="21" applyNumberFormat="1" applyFont="1" applyBorder="1" applyAlignment="1" applyProtection="1">
      <alignment horizontal="center"/>
      <protection hidden="1"/>
    </xf>
    <xf numFmtId="4" fontId="11" fillId="0" borderId="3" xfId="21" applyNumberFormat="1" applyFont="1" applyBorder="1" applyAlignment="1" applyProtection="1">
      <alignment horizontal="center"/>
      <protection hidden="1"/>
    </xf>
    <xf numFmtId="4" fontId="10" fillId="0" borderId="4" xfId="21" applyNumberFormat="1" applyFont="1" applyBorder="1" applyAlignment="1" applyProtection="1">
      <alignment horizontal="center"/>
      <protection hidden="1"/>
    </xf>
    <xf numFmtId="4" fontId="11" fillId="0" borderId="4" xfId="21" applyNumberFormat="1" applyFont="1" applyBorder="1" applyAlignment="1" applyProtection="1">
      <alignment horizontal="center"/>
      <protection hidden="1"/>
    </xf>
    <xf numFmtId="4" fontId="10" fillId="0" borderId="8" xfId="21" applyNumberFormat="1" applyFont="1" applyBorder="1" applyAlignment="1" applyProtection="1">
      <alignment horizontal="center"/>
      <protection hidden="1"/>
    </xf>
    <xf numFmtId="4" fontId="11" fillId="0" borderId="8" xfId="21" applyNumberFormat="1" applyFont="1" applyBorder="1" applyAlignment="1" applyProtection="1">
      <alignment horizontal="center"/>
      <protection hidden="1"/>
    </xf>
    <xf numFmtId="4" fontId="10" fillId="0" borderId="15" xfId="21" applyNumberFormat="1" applyFont="1" applyFill="1" applyBorder="1" applyAlignment="1" applyProtection="1">
      <alignment horizontal="center"/>
      <protection hidden="1"/>
    </xf>
    <xf numFmtId="4" fontId="11" fillId="0" borderId="15" xfId="21" applyNumberFormat="1" applyFont="1" applyFill="1" applyBorder="1" applyAlignment="1" applyProtection="1">
      <alignment horizontal="center"/>
      <protection hidden="1"/>
    </xf>
    <xf numFmtId="4" fontId="10" fillId="0" borderId="11" xfId="21" applyNumberFormat="1" applyFont="1" applyBorder="1" applyAlignment="1" applyProtection="1">
      <alignment horizontal="center"/>
      <protection hidden="1"/>
    </xf>
    <xf numFmtId="4" fontId="11" fillId="0" borderId="11" xfId="21" applyNumberFormat="1" applyFont="1" applyBorder="1" applyAlignment="1" applyProtection="1">
      <alignment horizontal="center"/>
      <protection hidden="1"/>
    </xf>
    <xf numFmtId="4" fontId="10" fillId="0" borderId="5" xfId="21" applyNumberFormat="1" applyFont="1" applyBorder="1" applyAlignment="1" applyProtection="1">
      <alignment horizontal="center"/>
      <protection hidden="1"/>
    </xf>
    <xf numFmtId="4" fontId="11" fillId="0" borderId="5" xfId="21" applyNumberFormat="1" applyFont="1" applyBorder="1" applyAlignment="1" applyProtection="1">
      <alignment horizontal="center"/>
      <protection hidden="1"/>
    </xf>
    <xf numFmtId="10" fontId="10" fillId="0" borderId="0" xfId="21" applyNumberFormat="1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4" fontId="10" fillId="0" borderId="0" xfId="21" applyNumberFormat="1" applyFont="1" applyBorder="1" applyAlignment="1" applyProtection="1">
      <alignment horizontal="center"/>
      <protection hidden="1"/>
    </xf>
    <xf numFmtId="3" fontId="10" fillId="0" borderId="0" xfId="21" applyNumberFormat="1" applyFont="1" applyFill="1" applyBorder="1" applyAlignment="1" applyProtection="1">
      <alignment horizontal="center"/>
      <protection hidden="1"/>
    </xf>
    <xf numFmtId="4" fontId="11" fillId="0" borderId="0" xfId="21" applyNumberFormat="1" applyFont="1" applyFill="1" applyBorder="1" applyAlignment="1" applyProtection="1">
      <alignment horizontal="center"/>
      <protection hidden="1"/>
    </xf>
    <xf numFmtId="4" fontId="10" fillId="0" borderId="0" xfId="21" applyNumberFormat="1" applyFont="1" applyFill="1" applyBorder="1" applyAlignment="1" applyProtection="1">
      <alignment horizontal="center"/>
      <protection hidden="1"/>
    </xf>
    <xf numFmtId="10" fontId="10" fillId="0" borderId="0" xfId="21" applyNumberFormat="1" applyFont="1" applyFill="1" applyBorder="1" applyAlignment="1" applyProtection="1">
      <alignment horizontal="center"/>
      <protection hidden="1"/>
    </xf>
    <xf numFmtId="4" fontId="12" fillId="0" borderId="4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10" fontId="15" fillId="0" borderId="4" xfId="0" applyNumberFormat="1" applyFont="1" applyBorder="1" applyAlignment="1">
      <alignment horizontal="center"/>
    </xf>
    <xf numFmtId="10" fontId="15" fillId="0" borderId="15" xfId="0" applyNumberFormat="1" applyFont="1" applyFill="1" applyBorder="1" applyAlignment="1">
      <alignment horizontal="center"/>
    </xf>
    <xf numFmtId="4" fontId="7" fillId="0" borderId="4" xfId="0" applyNumberFormat="1" applyFont="1" applyBorder="1"/>
    <xf numFmtId="4" fontId="12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5" xfId="1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1" xfId="1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10" fontId="12" fillId="0" borderId="16" xfId="19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2" fillId="0" borderId="3" xfId="1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4" xfId="1" applyNumberFormat="1" applyFont="1" applyBorder="1" applyAlignment="1">
      <alignment horizontal="center"/>
    </xf>
    <xf numFmtId="4" fontId="12" fillId="0" borderId="8" xfId="1" applyNumberFormat="1" applyFont="1" applyBorder="1" applyAlignment="1">
      <alignment horizontal="center"/>
    </xf>
    <xf numFmtId="4" fontId="12" fillId="0" borderId="15" xfId="1" applyNumberFormat="1" applyFont="1" applyFill="1" applyBorder="1" applyAlignment="1">
      <alignment horizontal="center"/>
    </xf>
    <xf numFmtId="4" fontId="12" fillId="0" borderId="11" xfId="1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16" xfId="0" applyNumberFormat="1" applyFont="1" applyFill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3" fillId="0" borderId="0" xfId="0" applyNumberFormat="1" applyFont="1"/>
    <xf numFmtId="3" fontId="9" fillId="0" borderId="0" xfId="21" applyNumberFormat="1" applyFont="1" applyFill="1" applyBorder="1" applyAlignment="1" applyProtection="1">
      <alignment horizontal="center"/>
      <protection hidden="1"/>
    </xf>
    <xf numFmtId="4" fontId="9" fillId="0" borderId="16" xfId="21" applyNumberFormat="1" applyFont="1" applyBorder="1" applyAlignment="1" applyProtection="1">
      <alignment horizontal="center"/>
      <protection hidden="1"/>
    </xf>
    <xf numFmtId="4" fontId="11" fillId="0" borderId="16" xfId="21" applyNumberFormat="1" applyFont="1" applyBorder="1" applyAlignment="1" applyProtection="1">
      <alignment horizontal="center"/>
      <protection hidden="1"/>
    </xf>
    <xf numFmtId="10" fontId="10" fillId="0" borderId="16" xfId="21" applyNumberFormat="1" applyFont="1" applyBorder="1" applyAlignment="1">
      <alignment horizontal="center"/>
    </xf>
  </cellXfs>
  <cellStyles count="23">
    <cellStyle name="Comma" xfId="2"/>
    <cellStyle name="Comma[0]" xfId="3"/>
    <cellStyle name="Currency" xfId="4"/>
    <cellStyle name="Currency[0]" xfId="5"/>
    <cellStyle name="Euro" xfId="22"/>
    <cellStyle name="Excel Built-in Comma" xfId="6"/>
    <cellStyle name="Heading" xfId="7"/>
    <cellStyle name="Heading 1" xfId="8"/>
    <cellStyle name="Heading1" xfId="9"/>
    <cellStyle name="Heading1 2" xfId="10"/>
    <cellStyle name="Normal" xfId="0" builtinId="0"/>
    <cellStyle name="Normal 2" xfId="11"/>
    <cellStyle name="Normal 2 2" xfId="12"/>
    <cellStyle name="Normal 3" xfId="1"/>
    <cellStyle name="Normal 4" xfId="13"/>
    <cellStyle name="Normal 5" xfId="21"/>
    <cellStyle name="Normal 7" xfId="20"/>
    <cellStyle name="Percent" xfId="14"/>
    <cellStyle name="Porcentual" xfId="19" builtinId="5"/>
    <cellStyle name="Result" xfId="15"/>
    <cellStyle name="Result 3" xfId="16"/>
    <cellStyle name="Result2" xfId="17"/>
    <cellStyle name="Result2 4" xfId="18"/>
  </cellStyles>
  <dxfs count="128"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14" formatCode="0.00%"/>
      <alignment horizontal="center" vertical="bottom" textRotation="0" wrapText="0" indent="0" relative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255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 outline="0">
        <left style="thin">
          <color rgb="FF000000"/>
        </left>
        <right/>
        <top style="dashed">
          <color rgb="FF000000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protection locked="1" hidden="1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alignment horizontal="center" vertical="bottom" textRotation="0" wrapText="0" indent="0" relativeIndent="0" justifyLastLine="0" shrinkToFit="0" readingOrder="0"/>
      <border diagonalUp="0" diagonalDown="0" outline="0">
        <left/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rgb="FFFF000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/>
        <right/>
        <top style="dashed">
          <color auto="1"/>
        </top>
        <bottom style="dashed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/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/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border diagonalUp="0" diagonalDown="0" outline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relativeIndent="0" justifyLastLine="0" shrinkToFit="0" readingOrder="0"/>
      <border diagonalUp="0" diagonalDown="0" outline="0">
        <left/>
        <right style="thin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#.##0"/>
      <alignment horizontal="center" vertical="bottom" textRotation="0" wrapText="0" indent="0" relativeIndent="0" justifyLastLine="0" shrinkToFit="0" readingOrder="0"/>
      <border diagonalUp="0" diagonalDown="0" outline="0"/>
    </dxf>
    <dxf>
      <border>
        <bottom style="dashed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bottom" textRotation="0" wrapText="0" indent="0" relativeIndent="0" justifyLastLine="0" shrinkToFit="0" readingOrder="0"/>
      <border diagonalUp="0" diagonalDown="0" outline="0">
        <left/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rgb="FFFF0000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/>
        <right/>
        <top style="dashed">
          <color auto="1"/>
        </top>
        <bottom style="dashed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/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/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border diagonalUp="0" diagonalDown="0" outline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relativeIndent="0" justifyLastLine="0" shrinkToFit="0" readingOrder="0"/>
      <border diagonalUp="0" diagonalDown="0" outline="0">
        <left/>
        <right style="thin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#.##0"/>
      <alignment horizontal="center" vertical="bottom" textRotation="0" wrapText="0" indent="0" relativeIndent="0" justifyLastLine="0" shrinkToFit="0" readingOrder="0"/>
      <border diagonalUp="0" diagonalDown="0" outline="0"/>
    </dxf>
    <dxf>
      <border>
        <bottom style="dashed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/>
        <top style="dashed">
          <color auto="1"/>
        </top>
        <bottom style="dashed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#.##0"/>
      <alignment horizontal="center" vertical="center" textRotation="0" wrapText="0" indent="0" relativeIndent="255" justifyLastLine="0" shrinkToFit="0" readingOrder="0"/>
      <border diagonalUp="0" diagonalDown="0" outline="0"/>
    </dxf>
    <dxf>
      <border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/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2" formatCode="0.00"/>
      <alignment horizontal="center" vertical="bottom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ashed">
          <color auto="1"/>
        </top>
        <bottom style="dashed">
          <color auto="1"/>
        </bottom>
      </border>
    </dxf>
    <dxf>
      <border>
        <top style="thin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#.##0"/>
      <alignment horizontal="center" vertical="bottom" textRotation="0" wrapText="0" indent="0" relativeIndent="0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" formatCode="#,##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14996795556505021"/>
      </font>
    </dxf>
  </dxfs>
  <tableStyles count="1" defaultTableStyle="TableStyleMedium9" defaultPivotStyle="PivotStyleLight16">
    <tableStyle name="Estilo de tabla 1" pivot="0" count="1">
      <tableStyleElement type="firstColumnStripe" dxfId="1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42"/>
          <c:order val="0"/>
          <c:tx>
            <c:strRef>
              <c:f>'PaperCartró Àrees aportació '!$B$47</c:f>
              <c:strCache>
                <c:ptCount val="1"/>
                <c:pt idx="0">
                  <c:v>Total 2016</c:v>
                </c:pt>
              </c:strCache>
            </c:strRef>
          </c:tx>
          <c:dLbls>
            <c:dLbl>
              <c:idx val="0"/>
              <c:layout>
                <c:manualLayout>
                  <c:x val="-7.3172867085434584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E3-463D-9A9B-109FDC567200}"/>
                </c:ext>
              </c:extLst>
            </c:dLbl>
            <c:dLbl>
              <c:idx val="1"/>
              <c:layout>
                <c:manualLayout>
                  <c:x val="-8.5204149340883106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E3-463D-9A9B-109FDC567200}"/>
                </c:ext>
              </c:extLst>
            </c:dLbl>
            <c:dLbl>
              <c:idx val="2"/>
              <c:layout>
                <c:manualLayout>
                  <c:x val="-8.4221740540859538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E3-463D-9A9B-109FDC567200}"/>
                </c:ext>
              </c:extLst>
            </c:dLbl>
            <c:dLbl>
              <c:idx val="3"/>
              <c:layout>
                <c:manualLayout>
                  <c:x val="-1.0861238904125749E-2"/>
                  <c:y val="1.481481481481481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E3-463D-9A9B-109FDC567200}"/>
                </c:ext>
              </c:extLst>
            </c:dLbl>
            <c:dLbl>
              <c:idx val="4"/>
              <c:layout>
                <c:manualLayout>
                  <c:x val="-1.199902680704238E-2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E3-463D-9A9B-109FDC567200}"/>
                </c:ext>
              </c:extLst>
            </c:dLbl>
            <c:dLbl>
              <c:idx val="5"/>
              <c:layout>
                <c:manualLayout>
                  <c:x val="-6.1795909640508465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E3-463D-9A9B-109FDC567200}"/>
                </c:ext>
              </c:extLst>
            </c:dLbl>
            <c:dLbl>
              <c:idx val="6"/>
              <c:layout>
                <c:manualLayout>
                  <c:x val="-1.076299802412338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E3-463D-9A9B-109FDC567200}"/>
                </c:ext>
              </c:extLst>
            </c:dLbl>
            <c:dLbl>
              <c:idx val="7"/>
              <c:layout>
                <c:manualLayout>
                  <c:x val="-8.389457813559837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E3-463D-9A9B-109FDC567200}"/>
                </c:ext>
              </c:extLst>
            </c:dLbl>
            <c:dLbl>
              <c:idx val="8"/>
              <c:layout>
                <c:manualLayout>
                  <c:x val="-1.0730281783597197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E3-463D-9A9B-109FDC567200}"/>
                </c:ext>
              </c:extLst>
            </c:dLbl>
            <c:dLbl>
              <c:idx val="9"/>
              <c:layout>
                <c:manualLayout>
                  <c:x val="-4.9765548969300183E-3"/>
                  <c:y val="-2.9163021289005571E-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E3-463D-9A9B-109FDC567200}"/>
                </c:ext>
              </c:extLst>
            </c:dLbl>
            <c:dLbl>
              <c:idx val="10"/>
              <c:layout>
                <c:manualLayout>
                  <c:x val="-6.081350084048489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E3-463D-9A9B-109FDC567200}"/>
                </c:ext>
              </c:extLst>
            </c:dLbl>
            <c:dLbl>
              <c:idx val="11"/>
              <c:layout>
                <c:manualLayout>
                  <c:x val="-7.3172867085434584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E3-463D-9A9B-109FDC5672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'PaperCartró Àrees aportació '!$C$47:$N$47</c:f>
              <c:numCache>
                <c:formatCode>#,##0.00</c:formatCode>
                <c:ptCount val="12"/>
                <c:pt idx="0">
                  <c:v>322.40004000000005</c:v>
                </c:pt>
                <c:pt idx="1">
                  <c:v>287.90001999999998</c:v>
                </c:pt>
                <c:pt idx="2">
                  <c:v>309.98957999999993</c:v>
                </c:pt>
                <c:pt idx="3">
                  <c:v>305.78400000000011</c:v>
                </c:pt>
                <c:pt idx="4">
                  <c:v>316.39997999999997</c:v>
                </c:pt>
                <c:pt idx="5">
                  <c:v>335.62998999999996</c:v>
                </c:pt>
                <c:pt idx="6">
                  <c:v>339.28</c:v>
                </c:pt>
                <c:pt idx="7">
                  <c:v>324.38000000000005</c:v>
                </c:pt>
                <c:pt idx="8">
                  <c:v>338.35911000000004</c:v>
                </c:pt>
                <c:pt idx="9">
                  <c:v>324.97998000000013</c:v>
                </c:pt>
                <c:pt idx="10">
                  <c:v>310.52902</c:v>
                </c:pt>
                <c:pt idx="11">
                  <c:v>363.70997000000017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BE3-463D-9A9B-109FDC567200}"/>
            </c:ext>
          </c:extLst>
        </c:ser>
        <c:ser>
          <c:idx val="41"/>
          <c:order val="1"/>
          <c:tx>
            <c:strRef>
              <c:f>'PaperCartró Àrees aportació '!$B$46</c:f>
              <c:strCache>
                <c:ptCount val="1"/>
                <c:pt idx="0">
                  <c:v>Total 2017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1"/>
              <c:layout>
                <c:manualLayout>
                  <c:x val="1.9657391842873591E-4"/>
                  <c:y val="-1.85185185185185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E3-463D-9A9B-109FDC567200}"/>
                </c:ext>
              </c:extLst>
            </c:dLbl>
            <c:dLbl>
              <c:idx val="3"/>
              <c:layout>
                <c:manualLayout>
                  <c:x val="9.6253022796307826E-3"/>
                  <c:y val="2.59259259259259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E3-463D-9A9B-109FDC5672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'PaperCartró Àrees aportació '!$C$46:$N$46</c:f>
              <c:numCache>
                <c:formatCode>#,##0.00</c:formatCode>
                <c:ptCount val="12"/>
                <c:pt idx="0">
                  <c:v>344.92104000000012</c:v>
                </c:pt>
                <c:pt idx="1">
                  <c:v>293.52001999999999</c:v>
                </c:pt>
                <c:pt idx="2">
                  <c:v>328.37452000000013</c:v>
                </c:pt>
                <c:pt idx="3">
                  <c:v>305.20326000000006</c:v>
                </c:pt>
                <c:pt idx="4">
                  <c:v>347.76200000000011</c:v>
                </c:pt>
                <c:pt idx="5">
                  <c:v>368.07934000000006</c:v>
                </c:pt>
                <c:pt idx="6">
                  <c:v>375.07928999999984</c:v>
                </c:pt>
                <c:pt idx="7">
                  <c:v>359.09086000000002</c:v>
                </c:pt>
                <c:pt idx="8">
                  <c:v>368.49488000000002</c:v>
                </c:pt>
                <c:pt idx="9">
                  <c:v>352.97814999999991</c:v>
                </c:pt>
                <c:pt idx="10">
                  <c:v>321.69999000000001</c:v>
                </c:pt>
                <c:pt idx="11">
                  <c:v>375.27998000000014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BE3-463D-9A9B-109FDC567200}"/>
            </c:ext>
          </c:extLst>
        </c:ser>
        <c:dLbls/>
        <c:axId val="81643008"/>
        <c:axId val="81644544"/>
      </c:barChart>
      <c:catAx>
        <c:axId val="81643008"/>
        <c:scaling>
          <c:orientation val="minMax"/>
        </c:scaling>
        <c:axPos val="b"/>
        <c:numFmt formatCode="General" sourceLinked="0"/>
        <c:tickLblPos val="nextTo"/>
        <c:crossAx val="81644544"/>
        <c:crosses val="autoZero"/>
        <c:auto val="1"/>
        <c:lblAlgn val="ctr"/>
        <c:lblOffset val="100"/>
      </c:catAx>
      <c:valAx>
        <c:axId val="8164454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tickLblPos val="nextTo"/>
        <c:crossAx val="816430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>
                <a:solidFill>
                  <a:srgbClr val="FF0000"/>
                </a:solidFill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tx>
            <c:strRef>
              <c:f>'Vidre Àrees aportació'!$B$48</c:f>
              <c:strCache>
                <c:ptCount val="1"/>
                <c:pt idx="0">
                  <c:v>Total 2016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9"/>
              <c:layout>
                <c:manualLayout>
                  <c:x val="7.7773344140625117E-17"/>
                  <c:y val="5.506391347099313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67-4DAD-B685-D4FA717334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'Vidre Àrees aportació'!$C$4:$N$4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'Vidre Àrees aportació'!$C$48:$N$48</c:f>
              <c:numCache>
                <c:formatCode>#,##0.00</c:formatCode>
                <c:ptCount val="12"/>
                <c:pt idx="0">
                  <c:v>531.90001000000007</c:v>
                </c:pt>
                <c:pt idx="1">
                  <c:v>441.30000999999999</c:v>
                </c:pt>
                <c:pt idx="2">
                  <c:v>360.2</c:v>
                </c:pt>
                <c:pt idx="3">
                  <c:v>475.66004000000004</c:v>
                </c:pt>
                <c:pt idx="4">
                  <c:v>413.92000999999999</c:v>
                </c:pt>
                <c:pt idx="5">
                  <c:v>436.06001000000003</c:v>
                </c:pt>
                <c:pt idx="6">
                  <c:v>512.62002999999993</c:v>
                </c:pt>
                <c:pt idx="7">
                  <c:v>434.80117000000007</c:v>
                </c:pt>
                <c:pt idx="8">
                  <c:v>450.15999999999997</c:v>
                </c:pt>
                <c:pt idx="9">
                  <c:v>473.4000099999999</c:v>
                </c:pt>
                <c:pt idx="10">
                  <c:v>389.52136999999999</c:v>
                </c:pt>
                <c:pt idx="11">
                  <c:v>475.44001000000003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67-4DAD-B685-D4FA7173344D}"/>
            </c:ext>
          </c:extLst>
        </c:ser>
        <c:ser>
          <c:idx val="41"/>
          <c:order val="1"/>
          <c:tx>
            <c:strRef>
              <c:f>'Vidre Àrees aportació'!$B$47</c:f>
              <c:strCache>
                <c:ptCount val="1"/>
                <c:pt idx="0">
                  <c:v>Total 2017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9BBB59">
                    <a:lumMod val="50000"/>
                  </a:srgb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'Vidre Àrees aportació'!$C$4:$N$4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'Vidre Àrees aportació'!$C$47:$N$47</c:f>
              <c:numCache>
                <c:formatCode>#,##0.00</c:formatCode>
                <c:ptCount val="12"/>
                <c:pt idx="0">
                  <c:v>565.05996999999991</c:v>
                </c:pt>
                <c:pt idx="1">
                  <c:v>455.34012999999993</c:v>
                </c:pt>
                <c:pt idx="2">
                  <c:v>417.82</c:v>
                </c:pt>
                <c:pt idx="3">
                  <c:v>393.31999999999994</c:v>
                </c:pt>
                <c:pt idx="4">
                  <c:v>510.60032999999993</c:v>
                </c:pt>
                <c:pt idx="5">
                  <c:v>475.78010999999992</c:v>
                </c:pt>
                <c:pt idx="6">
                  <c:v>439.54002999999983</c:v>
                </c:pt>
                <c:pt idx="7">
                  <c:v>459.57999000000001</c:v>
                </c:pt>
                <c:pt idx="8">
                  <c:v>511.72001000000006</c:v>
                </c:pt>
                <c:pt idx="9">
                  <c:v>476.50000999999997</c:v>
                </c:pt>
                <c:pt idx="10">
                  <c:v>442.32001999999989</c:v>
                </c:pt>
                <c:pt idx="11">
                  <c:v>394.31999999999994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67-4DAD-B685-D4FA7173344D}"/>
            </c:ext>
          </c:extLst>
        </c:ser>
        <c:dLbls/>
        <c:marker val="1"/>
        <c:axId val="96971008"/>
        <c:axId val="96980992"/>
      </c:lineChart>
      <c:catAx>
        <c:axId val="969710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6980992"/>
        <c:crosses val="autoZero"/>
        <c:auto val="1"/>
        <c:lblAlgn val="ctr"/>
        <c:lblOffset val="100"/>
      </c:catAx>
      <c:valAx>
        <c:axId val="969809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69710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41"/>
          <c:order val="0"/>
          <c:tx>
            <c:strRef>
              <c:f>'PaperCartró Àrees aportació '!$B$46</c:f>
              <c:strCache>
                <c:ptCount val="1"/>
                <c:pt idx="0">
                  <c:v>Total 2017</c:v>
                </c:pt>
              </c:strCache>
            </c:strRef>
          </c:tx>
          <c:spPr>
            <a:ln>
              <a:solidFill>
                <a:srgbClr val="4F81BD">
                  <a:lumMod val="75000"/>
                </a:srgbClr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dLbls>
            <c:dLbl>
              <c:idx val="1"/>
              <c:layout>
                <c:manualLayout>
                  <c:x val="-2.6722993895425994E-2"/>
                  <c:y val="-6.29629629629629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A8-424D-9931-BC41BA81BA2A}"/>
                </c:ext>
              </c:extLst>
            </c:dLbl>
            <c:dLbl>
              <c:idx val="3"/>
              <c:layout>
                <c:manualLayout>
                  <c:x val="-9.1012514220705151E-3"/>
                  <c:y val="2.22222222222222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A8-424D-9931-BC41BA81BA2A}"/>
                </c:ext>
              </c:extLst>
            </c:dLbl>
            <c:dLbl>
              <c:idx val="4"/>
              <c:layout>
                <c:manualLayout>
                  <c:x val="-1.5215355805243488E-2"/>
                  <c:y val="-5.555555555555550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A8-424D-9931-BC41BA81BA2A}"/>
                </c:ext>
              </c:extLst>
            </c:dLbl>
            <c:dLbl>
              <c:idx val="5"/>
              <c:layout>
                <c:manualLayout>
                  <c:x val="0"/>
                  <c:y val="-3.703703703703705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A8-424D-9931-BC41BA81BA2A}"/>
                </c:ext>
              </c:extLst>
            </c:dLbl>
            <c:dLbl>
              <c:idx val="6"/>
              <c:layout>
                <c:manualLayout>
                  <c:x val="0"/>
                  <c:y val="-2.222222222222221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A8-424D-9931-BC41BA81BA2A}"/>
                </c:ext>
              </c:extLst>
            </c:dLbl>
            <c:dLbl>
              <c:idx val="7"/>
              <c:layout>
                <c:manualLayout>
                  <c:x val="-1.1704119850187284E-3"/>
                  <c:y val="-6.29629629629629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A8-424D-9931-BC41BA81BA2A}"/>
                </c:ext>
              </c:extLst>
            </c:dLbl>
            <c:dLbl>
              <c:idx val="8"/>
              <c:layout>
                <c:manualLayout>
                  <c:x val="1.1704119850187284E-3"/>
                  <c:y val="-2.5925925925925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A8-424D-9931-BC41BA81BA2A}"/>
                </c:ext>
              </c:extLst>
            </c:dLbl>
            <c:dLbl>
              <c:idx val="9"/>
              <c:layout>
                <c:manualLayout>
                  <c:x val="1.1704119850188136E-3"/>
                  <c:y val="-2.59259259259259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A8-424D-9931-BC41BA81BA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'PaperCartró Àrees aportació '!$C$46:$N$46</c:f>
              <c:numCache>
                <c:formatCode>#,##0.00</c:formatCode>
                <c:ptCount val="12"/>
                <c:pt idx="0">
                  <c:v>344.92104000000012</c:v>
                </c:pt>
                <c:pt idx="1">
                  <c:v>293.52001999999999</c:v>
                </c:pt>
                <c:pt idx="2">
                  <c:v>328.37452000000013</c:v>
                </c:pt>
                <c:pt idx="3">
                  <c:v>305.20326000000006</c:v>
                </c:pt>
                <c:pt idx="4">
                  <c:v>347.76200000000011</c:v>
                </c:pt>
                <c:pt idx="5">
                  <c:v>368.07934000000006</c:v>
                </c:pt>
                <c:pt idx="6">
                  <c:v>375.07928999999984</c:v>
                </c:pt>
                <c:pt idx="7">
                  <c:v>359.09086000000002</c:v>
                </c:pt>
                <c:pt idx="8">
                  <c:v>368.49488000000002</c:v>
                </c:pt>
                <c:pt idx="9">
                  <c:v>352.97814999999991</c:v>
                </c:pt>
                <c:pt idx="10">
                  <c:v>321.69999000000001</c:v>
                </c:pt>
                <c:pt idx="11">
                  <c:v>375.27998000000014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8A8-424D-9931-BC41BA81BA2A}"/>
            </c:ext>
          </c:extLst>
        </c:ser>
        <c:ser>
          <c:idx val="42"/>
          <c:order val="1"/>
          <c:tx>
            <c:strRef>
              <c:f>'PaperCartró Àrees aportació '!$B$47</c:f>
              <c:strCache>
                <c:ptCount val="1"/>
                <c:pt idx="0">
                  <c:v>Total 2016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1.3169346633637087E-2"/>
                  <c:y val="4.81481481481481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A8-424D-9931-BC41BA81BA2A}"/>
                </c:ext>
              </c:extLst>
            </c:dLbl>
            <c:dLbl>
              <c:idx val="1"/>
              <c:layout>
                <c:manualLayout>
                  <c:x val="2.0132929310802427E-3"/>
                  <c:y val="1.85185185185185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A8-424D-9931-BC41BA81BA2A}"/>
                </c:ext>
              </c:extLst>
            </c:dLbl>
            <c:dLbl>
              <c:idx val="2"/>
              <c:layout>
                <c:manualLayout>
                  <c:x val="7.9635949943117276E-3"/>
                  <c:y val="3.70370370370370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A8-424D-9931-BC41BA81BA2A}"/>
                </c:ext>
              </c:extLst>
            </c:dLbl>
            <c:dLbl>
              <c:idx val="3"/>
              <c:layout>
                <c:manualLayout>
                  <c:x val="1.0206176826211331E-2"/>
                  <c:y val="-1.85185185185185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A8-424D-9931-BC41BA81BA2A}"/>
                </c:ext>
              </c:extLst>
            </c:dLbl>
            <c:dLbl>
              <c:idx val="4"/>
              <c:layout>
                <c:manualLayout>
                  <c:x val="1.0238907849829348E-2"/>
                  <c:y val="3.70370370370370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A8-424D-9931-BC41BA81BA2A}"/>
                </c:ext>
              </c:extLst>
            </c:dLbl>
            <c:dLbl>
              <c:idx val="5"/>
              <c:layout>
                <c:manualLayout>
                  <c:x val="1.1376564277588189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A8-424D-9931-BC41BA81BA2A}"/>
                </c:ext>
              </c:extLst>
            </c:dLbl>
            <c:dLbl>
              <c:idx val="6"/>
              <c:layout>
                <c:manualLayout>
                  <c:x val="7.963594994311727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A8-424D-9931-BC41BA81BA2A}"/>
                </c:ext>
              </c:extLst>
            </c:dLbl>
            <c:dLbl>
              <c:idx val="7"/>
              <c:layout>
                <c:manualLayout>
                  <c:x val="6.8259385665528126E-3"/>
                  <c:y val="3.70370370370370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A8-424D-9931-BC41BA81BA2A}"/>
                </c:ext>
              </c:extLst>
            </c:dLbl>
            <c:dLbl>
              <c:idx val="8"/>
              <c:layout>
                <c:manualLayout>
                  <c:x val="6.825938566552812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A8-424D-9931-BC41BA81BA2A}"/>
                </c:ext>
              </c:extLst>
            </c:dLbl>
            <c:dLbl>
              <c:idx val="9"/>
              <c:layout>
                <c:manualLayout>
                  <c:x val="1.0238818270583155E-2"/>
                  <c:y val="-2.9163021289005587E-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8A8-424D-9931-BC41BA81BA2A}"/>
                </c:ext>
              </c:extLst>
            </c:dLbl>
            <c:dLbl>
              <c:idx val="10"/>
              <c:layout>
                <c:manualLayout>
                  <c:x val="7.963594994311727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8A8-424D-9931-BC41BA81BA2A}"/>
                </c:ext>
              </c:extLst>
            </c:dLbl>
            <c:dLbl>
              <c:idx val="11"/>
              <c:layout>
                <c:manualLayout>
                  <c:x val="6.7276571116812725E-3"/>
                  <c:y val="2.59259259259259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8A8-424D-9931-BC41BA81BA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'PaperCartró Àrees aportació '!$C$47:$N$47</c:f>
              <c:numCache>
                <c:formatCode>#,##0.00</c:formatCode>
                <c:ptCount val="12"/>
                <c:pt idx="0">
                  <c:v>322.40004000000005</c:v>
                </c:pt>
                <c:pt idx="1">
                  <c:v>287.90001999999998</c:v>
                </c:pt>
                <c:pt idx="2">
                  <c:v>309.98957999999993</c:v>
                </c:pt>
                <c:pt idx="3">
                  <c:v>305.78400000000011</c:v>
                </c:pt>
                <c:pt idx="4">
                  <c:v>316.39997999999997</c:v>
                </c:pt>
                <c:pt idx="5">
                  <c:v>335.62998999999996</c:v>
                </c:pt>
                <c:pt idx="6">
                  <c:v>339.28</c:v>
                </c:pt>
                <c:pt idx="7">
                  <c:v>324.38000000000005</c:v>
                </c:pt>
                <c:pt idx="8">
                  <c:v>338.35911000000004</c:v>
                </c:pt>
                <c:pt idx="9">
                  <c:v>324.97998000000013</c:v>
                </c:pt>
                <c:pt idx="10">
                  <c:v>310.52902</c:v>
                </c:pt>
                <c:pt idx="11">
                  <c:v>363.70997000000017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B8A8-424D-9931-BC41BA81BA2A}"/>
            </c:ext>
          </c:extLst>
        </c:ser>
        <c:dLbls/>
        <c:marker val="1"/>
        <c:axId val="84624512"/>
        <c:axId val="84626048"/>
      </c:lineChart>
      <c:catAx>
        <c:axId val="84624512"/>
        <c:scaling>
          <c:orientation val="minMax"/>
        </c:scaling>
        <c:axPos val="b"/>
        <c:numFmt formatCode="General" sourceLinked="0"/>
        <c:tickLblPos val="nextTo"/>
        <c:crossAx val="84626048"/>
        <c:crosses val="autoZero"/>
        <c:auto val="1"/>
        <c:lblAlgn val="ctr"/>
        <c:lblOffset val="100"/>
      </c:catAx>
      <c:valAx>
        <c:axId val="846260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tickLblPos val="nextTo"/>
        <c:crossAx val="84624512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100" b="1">
                <a:solidFill>
                  <a:srgbClr val="FF0000"/>
                </a:solidFill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42"/>
          <c:order val="0"/>
          <c:tx>
            <c:strRef>
              <c:f>'PaperCartró Porta a porta'!$B$47</c:f>
              <c:strCache>
                <c:ptCount val="1"/>
                <c:pt idx="0">
                  <c:v>Total 2016</c:v>
                </c:pt>
              </c:strCache>
            </c:strRef>
          </c:tx>
          <c:dLbls>
            <c:dLbl>
              <c:idx val="0"/>
              <c:layout>
                <c:manualLayout>
                  <c:x val="-8.4876986935621887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9E-4A67-AFAE-5A30CE5D040F}"/>
                </c:ext>
              </c:extLst>
            </c:dLbl>
            <c:dLbl>
              <c:idx val="1"/>
              <c:layout>
                <c:manualLayout>
                  <c:x val="-9.6908269191070314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9E-4A67-AFAE-5A30CE5D040F}"/>
                </c:ext>
              </c:extLst>
            </c:dLbl>
            <c:dLbl>
              <c:idx val="2"/>
              <c:layout>
                <c:manualLayout>
                  <c:x val="-7.2517620690672139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9E-4A67-AFAE-5A30CE5D040F}"/>
                </c:ext>
              </c:extLst>
            </c:dLbl>
            <c:dLbl>
              <c:idx val="3"/>
              <c:layout>
                <c:manualLayout>
                  <c:x val="-6.1795909640508465E-3"/>
                  <c:y val="1.481452318460192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9E-4A67-AFAE-5A30CE5D040F}"/>
                </c:ext>
              </c:extLst>
            </c:dLbl>
            <c:dLbl>
              <c:idx val="4"/>
              <c:layout>
                <c:manualLayout>
                  <c:x val="-7.3172867085434584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9E-4A67-AFAE-5A30CE5D040F}"/>
                </c:ext>
              </c:extLst>
            </c:dLbl>
            <c:dLbl>
              <c:idx val="5"/>
              <c:layout>
                <c:manualLayout>
                  <c:x val="-3.8387669940133889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9E-4A67-AFAE-5A30CE5D040F}"/>
                </c:ext>
              </c:extLst>
            </c:dLbl>
            <c:dLbl>
              <c:idx val="6"/>
              <c:layout>
                <c:manualLayout>
                  <c:x val="-1.4274233979179552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9E-4A67-AFAE-5A30CE5D040F}"/>
                </c:ext>
              </c:extLst>
            </c:dLbl>
            <c:dLbl>
              <c:idx val="7"/>
              <c:layout>
                <c:manualLayout>
                  <c:x val="-9.5598697985785526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9E-4A67-AFAE-5A30CE5D040F}"/>
                </c:ext>
              </c:extLst>
            </c:dLbl>
            <c:dLbl>
              <c:idx val="8"/>
              <c:layout>
                <c:manualLayout>
                  <c:x val="-1.5411929723672181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9E-4A67-AFAE-5A30CE5D040F}"/>
                </c:ext>
              </c:extLst>
            </c:dLbl>
            <c:dLbl>
              <c:idx val="9"/>
              <c:layout>
                <c:manualLayout>
                  <c:x val="-9.6582028370049387E-3"/>
                  <c:y val="3.703412073490816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9E-4A67-AFAE-5A30CE5D040F}"/>
                </c:ext>
              </c:extLst>
            </c:dLbl>
            <c:dLbl>
              <c:idx val="10"/>
              <c:layout>
                <c:manualLayout>
                  <c:x val="-1.0762998024123475E-2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9E-4A67-AFAE-5A30CE5D040F}"/>
                </c:ext>
              </c:extLst>
            </c:dLbl>
            <c:dLbl>
              <c:idx val="11"/>
              <c:layout>
                <c:manualLayout>
                  <c:x val="-1.6680582588693267E-2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9E-4A67-AFAE-5A30CE5D04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'PaperCartró Porta a porta'!$C$47:$N$47</c:f>
              <c:numCache>
                <c:formatCode>#,##0.00</c:formatCode>
                <c:ptCount val="12"/>
                <c:pt idx="0">
                  <c:v>65.06</c:v>
                </c:pt>
                <c:pt idx="1">
                  <c:v>63.1</c:v>
                </c:pt>
                <c:pt idx="2">
                  <c:v>61.04</c:v>
                </c:pt>
                <c:pt idx="3">
                  <c:v>62.24</c:v>
                </c:pt>
                <c:pt idx="4">
                  <c:v>62.74</c:v>
                </c:pt>
                <c:pt idx="5">
                  <c:v>69.92</c:v>
                </c:pt>
                <c:pt idx="6">
                  <c:v>69.94</c:v>
                </c:pt>
                <c:pt idx="7">
                  <c:v>46.36</c:v>
                </c:pt>
                <c:pt idx="8">
                  <c:v>71.7</c:v>
                </c:pt>
                <c:pt idx="9">
                  <c:v>63.88</c:v>
                </c:pt>
                <c:pt idx="10">
                  <c:v>65.021000000000001</c:v>
                </c:pt>
                <c:pt idx="11">
                  <c:v>69.349999999999994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D9E-4A67-AFAE-5A30CE5D040F}"/>
            </c:ext>
          </c:extLst>
        </c:ser>
        <c:ser>
          <c:idx val="41"/>
          <c:order val="1"/>
          <c:tx>
            <c:strRef>
              <c:f>'PaperCartró Porta a porta'!$B$46</c:f>
              <c:strCache>
                <c:ptCount val="1"/>
                <c:pt idx="0">
                  <c:v>Total 2017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1"/>
              <c:layout>
                <c:manualLayout>
                  <c:x val="3.70780987348494E-3"/>
                  <c:y val="3.3950225088053448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9E-4A67-AFAE-5A30CE5D040F}"/>
                </c:ext>
              </c:extLst>
            </c:dLbl>
            <c:dLbl>
              <c:idx val="3"/>
              <c:layout>
                <c:manualLayout>
                  <c:x val="7.2844783095933306E-3"/>
                  <c:y val="1.11111111111111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D9E-4A67-AFAE-5A30CE5D04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'PaperCartró Porta a porta'!$C$46:$N$46</c:f>
              <c:numCache>
                <c:formatCode>#,##0.00</c:formatCode>
                <c:ptCount val="12"/>
                <c:pt idx="0">
                  <c:v>67.66</c:v>
                </c:pt>
                <c:pt idx="1">
                  <c:v>58.61</c:v>
                </c:pt>
                <c:pt idx="2">
                  <c:v>76.655449999999988</c:v>
                </c:pt>
                <c:pt idx="3">
                  <c:v>61.526320000000005</c:v>
                </c:pt>
                <c:pt idx="4">
                  <c:v>71.92</c:v>
                </c:pt>
                <c:pt idx="5">
                  <c:v>80.72</c:v>
                </c:pt>
                <c:pt idx="6">
                  <c:v>67.52</c:v>
                </c:pt>
                <c:pt idx="7">
                  <c:v>55.198999999999998</c:v>
                </c:pt>
                <c:pt idx="8">
                  <c:v>71.385140000000007</c:v>
                </c:pt>
                <c:pt idx="9">
                  <c:v>66.811819999999983</c:v>
                </c:pt>
                <c:pt idx="10">
                  <c:v>67.239999999999995</c:v>
                </c:pt>
                <c:pt idx="11">
                  <c:v>68.179000000000002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D9E-4A67-AFAE-5A30CE5D040F}"/>
            </c:ext>
          </c:extLst>
        </c:ser>
        <c:dLbls/>
        <c:axId val="84908672"/>
        <c:axId val="84291968"/>
      </c:barChart>
      <c:catAx>
        <c:axId val="84908672"/>
        <c:scaling>
          <c:orientation val="minMax"/>
        </c:scaling>
        <c:axPos val="b"/>
        <c:numFmt formatCode="General" sourceLinked="0"/>
        <c:tickLblPos val="nextTo"/>
        <c:crossAx val="84291968"/>
        <c:crosses val="autoZero"/>
        <c:auto val="1"/>
        <c:lblAlgn val="ctr"/>
        <c:lblOffset val="100"/>
      </c:catAx>
      <c:valAx>
        <c:axId val="842919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tickLblPos val="nextTo"/>
        <c:crossAx val="849086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>
                <a:solidFill>
                  <a:srgbClr val="FF0000"/>
                </a:solidFill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41"/>
          <c:order val="0"/>
          <c:tx>
            <c:strRef>
              <c:f>'PaperCartró Porta a porta'!$B$46</c:f>
              <c:strCache>
                <c:ptCount val="1"/>
                <c:pt idx="0">
                  <c:v>Total 2017</c:v>
                </c:pt>
              </c:strCache>
            </c:strRef>
          </c:tx>
          <c:spPr>
            <a:ln>
              <a:solidFill>
                <a:srgbClr val="4F81BD">
                  <a:lumMod val="75000"/>
                </a:srgbClr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dLbls>
            <c:dLbl>
              <c:idx val="1"/>
              <c:layout>
                <c:manualLayout>
                  <c:x val="-6.8259385665528933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93-4E8F-A174-1DA70783D77B}"/>
                </c:ext>
              </c:extLst>
            </c:dLbl>
            <c:dLbl>
              <c:idx val="3"/>
              <c:layout>
                <c:manualLayout>
                  <c:x val="-9.1012514220705117E-3"/>
                  <c:y val="2.22222222222222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93-4E8F-A174-1DA70783D77B}"/>
                </c:ext>
              </c:extLst>
            </c:dLbl>
            <c:dLbl>
              <c:idx val="10"/>
              <c:layout>
                <c:manualLayout>
                  <c:x val="0"/>
                  <c:y val="-2.222222222222224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93-4E8F-A174-1DA70783D7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'PaperCartró Porta a porta'!$C$46:$N$46</c:f>
              <c:numCache>
                <c:formatCode>#,##0.00</c:formatCode>
                <c:ptCount val="12"/>
                <c:pt idx="0">
                  <c:v>67.66</c:v>
                </c:pt>
                <c:pt idx="1">
                  <c:v>58.61</c:v>
                </c:pt>
                <c:pt idx="2">
                  <c:v>76.655449999999988</c:v>
                </c:pt>
                <c:pt idx="3">
                  <c:v>61.526320000000005</c:v>
                </c:pt>
                <c:pt idx="4">
                  <c:v>71.92</c:v>
                </c:pt>
                <c:pt idx="5">
                  <c:v>80.72</c:v>
                </c:pt>
                <c:pt idx="6">
                  <c:v>67.52</c:v>
                </c:pt>
                <c:pt idx="7">
                  <c:v>55.198999999999998</c:v>
                </c:pt>
                <c:pt idx="8">
                  <c:v>71.385140000000007</c:v>
                </c:pt>
                <c:pt idx="9">
                  <c:v>66.811819999999983</c:v>
                </c:pt>
                <c:pt idx="10">
                  <c:v>67.239999999999995</c:v>
                </c:pt>
                <c:pt idx="11">
                  <c:v>68.179000000000002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93-4E8F-A174-1DA70783D77B}"/>
            </c:ext>
          </c:extLst>
        </c:ser>
        <c:ser>
          <c:idx val="42"/>
          <c:order val="1"/>
          <c:tx>
            <c:strRef>
              <c:f>'PaperCartró Porta a porta'!$B$47</c:f>
              <c:strCache>
                <c:ptCount val="1"/>
                <c:pt idx="0">
                  <c:v>Total 2016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1.023890784982934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93-4E8F-A174-1DA70783D77B}"/>
                </c:ext>
              </c:extLst>
            </c:dLbl>
            <c:dLbl>
              <c:idx val="1"/>
              <c:layout>
                <c:manualLayout>
                  <c:x val="1.1376564277588194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93-4E8F-A174-1DA70783D77B}"/>
                </c:ext>
              </c:extLst>
            </c:dLbl>
            <c:dLbl>
              <c:idx val="2"/>
              <c:layout>
                <c:manualLayout>
                  <c:x val="7.9635949943117311E-3"/>
                  <c:y val="3.703703703703709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93-4E8F-A174-1DA70783D77B}"/>
                </c:ext>
              </c:extLst>
            </c:dLbl>
            <c:dLbl>
              <c:idx val="3"/>
              <c:layout>
                <c:manualLayout>
                  <c:x val="1.1376564277588232E-2"/>
                  <c:y val="1.481481481481481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93-4E8F-A174-1DA70783D77B}"/>
                </c:ext>
              </c:extLst>
            </c:dLbl>
            <c:dLbl>
              <c:idx val="4"/>
              <c:layout>
                <c:manualLayout>
                  <c:x val="1.0238907849829348E-2"/>
                  <c:y val="3.703703703703709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93-4E8F-A174-1DA70783D77B}"/>
                </c:ext>
              </c:extLst>
            </c:dLbl>
            <c:dLbl>
              <c:idx val="5"/>
              <c:layout>
                <c:manualLayout>
                  <c:x val="1.1376564277588194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93-4E8F-A174-1DA70783D77B}"/>
                </c:ext>
              </c:extLst>
            </c:dLbl>
            <c:dLbl>
              <c:idx val="6"/>
              <c:layout>
                <c:manualLayout>
                  <c:x val="7.9635949943117311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93-4E8F-A174-1DA70783D77B}"/>
                </c:ext>
              </c:extLst>
            </c:dLbl>
            <c:dLbl>
              <c:idx val="7"/>
              <c:layout>
                <c:manualLayout>
                  <c:x val="6.8259385665528109E-3"/>
                  <c:y val="3.703703703703709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93-4E8F-A174-1DA70783D77B}"/>
                </c:ext>
              </c:extLst>
            </c:dLbl>
            <c:dLbl>
              <c:idx val="8"/>
              <c:layout>
                <c:manualLayout>
                  <c:x val="6.8259385665528109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93-4E8F-A174-1DA70783D77B}"/>
                </c:ext>
              </c:extLst>
            </c:dLbl>
            <c:dLbl>
              <c:idx val="9"/>
              <c:layout>
                <c:manualLayout>
                  <c:x val="5.5571529682385207E-3"/>
                  <c:y val="2.222193059200936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93-4E8F-A174-1DA70783D77B}"/>
                </c:ext>
              </c:extLst>
            </c:dLbl>
            <c:dLbl>
              <c:idx val="10"/>
              <c:layout>
                <c:manualLayout>
                  <c:x val="9.4112182606387697E-4"/>
                  <c:y val="4.07407407407407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93-4E8F-A174-1DA70783D77B}"/>
                </c:ext>
              </c:extLst>
            </c:dLbl>
            <c:dLbl>
              <c:idx val="11"/>
              <c:layout>
                <c:manualLayout>
                  <c:x val="3.2164211566250872E-3"/>
                  <c:y val="-4.07407407407407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93-4E8F-A174-1DA70783D7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'PaperCartró Porta a porta'!$C$47:$N$47</c:f>
              <c:numCache>
                <c:formatCode>#,##0.00</c:formatCode>
                <c:ptCount val="12"/>
                <c:pt idx="0">
                  <c:v>65.06</c:v>
                </c:pt>
                <c:pt idx="1">
                  <c:v>63.1</c:v>
                </c:pt>
                <c:pt idx="2">
                  <c:v>61.04</c:v>
                </c:pt>
                <c:pt idx="3">
                  <c:v>62.24</c:v>
                </c:pt>
                <c:pt idx="4">
                  <c:v>62.74</c:v>
                </c:pt>
                <c:pt idx="5">
                  <c:v>69.92</c:v>
                </c:pt>
                <c:pt idx="6">
                  <c:v>69.94</c:v>
                </c:pt>
                <c:pt idx="7">
                  <c:v>46.36</c:v>
                </c:pt>
                <c:pt idx="8">
                  <c:v>71.7</c:v>
                </c:pt>
                <c:pt idx="9">
                  <c:v>63.88</c:v>
                </c:pt>
                <c:pt idx="10">
                  <c:v>65.021000000000001</c:v>
                </c:pt>
                <c:pt idx="11">
                  <c:v>69.349999999999994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493-4E8F-A174-1DA70783D77B}"/>
            </c:ext>
          </c:extLst>
        </c:ser>
        <c:dLbls/>
        <c:marker val="1"/>
        <c:axId val="84341120"/>
        <c:axId val="84342656"/>
      </c:lineChart>
      <c:catAx>
        <c:axId val="84341120"/>
        <c:scaling>
          <c:orientation val="minMax"/>
        </c:scaling>
        <c:axPos val="b"/>
        <c:numFmt formatCode="General" sourceLinked="0"/>
        <c:tickLblPos val="nextTo"/>
        <c:crossAx val="84342656"/>
        <c:crosses val="autoZero"/>
        <c:auto val="1"/>
        <c:lblAlgn val="ctr"/>
        <c:lblOffset val="100"/>
      </c:catAx>
      <c:valAx>
        <c:axId val="843426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tickLblPos val="nextTo"/>
        <c:crossAx val="84341120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100" b="1">
                <a:solidFill>
                  <a:srgbClr val="FF0000"/>
                </a:solidFill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42"/>
          <c:order val="0"/>
          <c:tx>
            <c:strRef>
              <c:f>'Envasos Àrees aportació'!$B$47</c:f>
              <c:strCache>
                <c:ptCount val="1"/>
                <c:pt idx="0">
                  <c:v>Total 2016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-7.317286708543458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D7-4649-984A-7F4FEE0CCFC9}"/>
                </c:ext>
              </c:extLst>
            </c:dLbl>
            <c:dLbl>
              <c:idx val="1"/>
              <c:layout>
                <c:manualLayout>
                  <c:x val="-1.437247485918192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D7-4649-984A-7F4FEE0CCFC9}"/>
                </c:ext>
              </c:extLst>
            </c:dLbl>
            <c:dLbl>
              <c:idx val="2"/>
              <c:layout>
                <c:manualLayout>
                  <c:x val="-1.0762998024123368E-2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D7-4649-984A-7F4FEE0CCFC9}"/>
                </c:ext>
              </c:extLst>
            </c:dLbl>
            <c:dLbl>
              <c:idx val="3"/>
              <c:layout>
                <c:manualLayout>
                  <c:x val="-1.2031650889144466E-2"/>
                  <c:y val="1.85185185185185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D7-4649-984A-7F4FEE0CCFC9}"/>
                </c:ext>
              </c:extLst>
            </c:dLbl>
            <c:dLbl>
              <c:idx val="4"/>
              <c:layout>
                <c:manualLayout>
                  <c:x val="-1.5510262762098558E-2"/>
                  <c:y val="-3.703995333916597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D7-4649-984A-7F4FEE0CCFC9}"/>
                </c:ext>
              </c:extLst>
            </c:dLbl>
            <c:dLbl>
              <c:idx val="5"/>
              <c:layout>
                <c:manualLayout>
                  <c:x val="-3.8387669940133889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D7-4649-984A-7F4FEE0CCFC9}"/>
                </c:ext>
              </c:extLst>
            </c:dLbl>
            <c:dLbl>
              <c:idx val="6"/>
              <c:layout>
                <c:manualLayout>
                  <c:x val="-1.0762998024123388E-2"/>
                  <c:y val="1.111081948089822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D7-4649-984A-7F4FEE0CCFC9}"/>
                </c:ext>
              </c:extLst>
            </c:dLbl>
            <c:dLbl>
              <c:idx val="7"/>
              <c:layout>
                <c:manualLayout>
                  <c:x val="-6.0486338435223773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D7-4649-984A-7F4FEE0CCFC9}"/>
                </c:ext>
              </c:extLst>
            </c:dLbl>
            <c:dLbl>
              <c:idx val="8"/>
              <c:layout>
                <c:manualLayout>
                  <c:x val="-1.6582341708690825E-2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D7-4649-984A-7F4FEE0CCFC9}"/>
                </c:ext>
              </c:extLst>
            </c:dLbl>
            <c:dLbl>
              <c:idx val="9"/>
              <c:layout>
                <c:manualLayout>
                  <c:x val="-1.199902680704238E-2"/>
                  <c:y val="-2.9163021289005571E-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D7-4649-984A-7F4FEE0CCFC9}"/>
                </c:ext>
              </c:extLst>
            </c:dLbl>
            <c:dLbl>
              <c:idx val="10"/>
              <c:layout>
                <c:manualLayout>
                  <c:x val="-1.1933410009142121E-2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D7-4649-984A-7F4FEE0CCFC9}"/>
                </c:ext>
              </c:extLst>
            </c:dLbl>
            <c:dLbl>
              <c:idx val="11"/>
              <c:layout>
                <c:manualLayout>
                  <c:x val="-7.3172867085434584E-3"/>
                  <c:y val="7.407407407407409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D7-4649-984A-7F4FEE0CC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'Envasos Àrees aportació'!$C$47:$N$47</c:f>
              <c:numCache>
                <c:formatCode>#,##0.00</c:formatCode>
                <c:ptCount val="12"/>
                <c:pt idx="0">
                  <c:v>371.62001999999995</c:v>
                </c:pt>
                <c:pt idx="1">
                  <c:v>366.83999000000017</c:v>
                </c:pt>
                <c:pt idx="2">
                  <c:v>385.68002000000013</c:v>
                </c:pt>
                <c:pt idx="3">
                  <c:v>379.84022999999985</c:v>
                </c:pt>
                <c:pt idx="4">
                  <c:v>403.31954999999999</c:v>
                </c:pt>
                <c:pt idx="5">
                  <c:v>398.85998999999993</c:v>
                </c:pt>
                <c:pt idx="6">
                  <c:v>411.03999999999996</c:v>
                </c:pt>
                <c:pt idx="7">
                  <c:v>386.39999</c:v>
                </c:pt>
                <c:pt idx="8">
                  <c:v>406.00001000000003</c:v>
                </c:pt>
                <c:pt idx="9">
                  <c:v>393.10001000000011</c:v>
                </c:pt>
                <c:pt idx="10">
                  <c:v>382.18136999999996</c:v>
                </c:pt>
                <c:pt idx="11">
                  <c:v>404.76001000000002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BD7-4649-984A-7F4FEE0CCFC9}"/>
            </c:ext>
          </c:extLst>
        </c:ser>
        <c:ser>
          <c:idx val="41"/>
          <c:order val="1"/>
          <c:tx>
            <c:strRef>
              <c:f>'Envasos Àrees aportació'!$B$46</c:f>
              <c:strCache>
                <c:ptCount val="1"/>
                <c:pt idx="0">
                  <c:v>Total 2017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6.0486338435223773E-3"/>
                  <c:y val="-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D7-4649-984A-7F4FEE0CCFC9}"/>
                </c:ext>
              </c:extLst>
            </c:dLbl>
            <c:dLbl>
              <c:idx val="3"/>
              <c:layout>
                <c:manualLayout>
                  <c:x val="6.1140663245745994E-3"/>
                  <c:y val="2.222222222222224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D7-4649-984A-7F4FEE0CC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'Envasos Àrees aportació'!$C$46:$N$46</c:f>
              <c:numCache>
                <c:formatCode>#,##0.00</c:formatCode>
                <c:ptCount val="12"/>
                <c:pt idx="0">
                  <c:v>409.42001129131415</c:v>
                </c:pt>
                <c:pt idx="1">
                  <c:v>378.47999886832366</c:v>
                </c:pt>
                <c:pt idx="2">
                  <c:v>439.15999043354611</c:v>
                </c:pt>
                <c:pt idx="3">
                  <c:v>390.82000076826347</c:v>
                </c:pt>
                <c:pt idx="4">
                  <c:v>446.65999970330137</c:v>
                </c:pt>
                <c:pt idx="5">
                  <c:v>460.45994331577151</c:v>
                </c:pt>
                <c:pt idx="6">
                  <c:v>446.99997366490328</c:v>
                </c:pt>
                <c:pt idx="7">
                  <c:v>424.70012214471348</c:v>
                </c:pt>
                <c:pt idx="8">
                  <c:v>427.90001381421843</c:v>
                </c:pt>
                <c:pt idx="9">
                  <c:v>442.17937854495176</c:v>
                </c:pt>
                <c:pt idx="10">
                  <c:v>419.76001386224607</c:v>
                </c:pt>
                <c:pt idx="11">
                  <c:v>434.87999489941001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BD7-4649-984A-7F4FEE0CCFC9}"/>
            </c:ext>
          </c:extLst>
        </c:ser>
        <c:dLbls/>
        <c:axId val="85837696"/>
        <c:axId val="85839232"/>
      </c:barChart>
      <c:catAx>
        <c:axId val="85837696"/>
        <c:scaling>
          <c:orientation val="minMax"/>
        </c:scaling>
        <c:axPos val="b"/>
        <c:numFmt formatCode="General" sourceLinked="0"/>
        <c:tickLblPos val="nextTo"/>
        <c:crossAx val="85839232"/>
        <c:crosses val="autoZero"/>
        <c:auto val="1"/>
        <c:lblAlgn val="ctr"/>
        <c:lblOffset val="100"/>
      </c:catAx>
      <c:valAx>
        <c:axId val="858392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tickLblPos val="nextTo"/>
        <c:crossAx val="8583769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>
                <a:solidFill>
                  <a:srgbClr val="FF0000"/>
                </a:solidFill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41"/>
          <c:order val="0"/>
          <c:tx>
            <c:strRef>
              <c:f>'Envasos Àrees aportació'!$B$46</c:f>
              <c:strCache>
                <c:ptCount val="1"/>
                <c:pt idx="0">
                  <c:v>Total 2017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6.8259385665528907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52-452A-A588-807670E07928}"/>
                </c:ext>
              </c:extLst>
            </c:dLbl>
            <c:dLbl>
              <c:idx val="3"/>
              <c:layout>
                <c:manualLayout>
                  <c:x val="-9.1012514220705082E-3"/>
                  <c:y val="2.22222222222222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52-452A-A588-807670E079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'Envasos Àrees aportació'!$C$46:$N$46</c:f>
              <c:numCache>
                <c:formatCode>#,##0.00</c:formatCode>
                <c:ptCount val="12"/>
                <c:pt idx="0">
                  <c:v>409.42001129131415</c:v>
                </c:pt>
                <c:pt idx="1">
                  <c:v>378.47999886832366</c:v>
                </c:pt>
                <c:pt idx="2">
                  <c:v>439.15999043354611</c:v>
                </c:pt>
                <c:pt idx="3">
                  <c:v>390.82000076826347</c:v>
                </c:pt>
                <c:pt idx="4">
                  <c:v>446.65999970330137</c:v>
                </c:pt>
                <c:pt idx="5">
                  <c:v>460.45994331577151</c:v>
                </c:pt>
                <c:pt idx="6">
                  <c:v>446.99997366490328</c:v>
                </c:pt>
                <c:pt idx="7">
                  <c:v>424.70012214471348</c:v>
                </c:pt>
                <c:pt idx="8">
                  <c:v>427.90001381421843</c:v>
                </c:pt>
                <c:pt idx="9">
                  <c:v>442.17937854495176</c:v>
                </c:pt>
                <c:pt idx="10">
                  <c:v>419.76001386224607</c:v>
                </c:pt>
                <c:pt idx="11">
                  <c:v>434.87999489941001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52-452A-A588-807670E07928}"/>
            </c:ext>
          </c:extLst>
        </c:ser>
        <c:ser>
          <c:idx val="42"/>
          <c:order val="1"/>
          <c:tx>
            <c:strRef>
              <c:f>'Envasos Àrees aportació'!$B$47</c:f>
              <c:strCache>
                <c:ptCount val="1"/>
                <c:pt idx="0">
                  <c:v>Total 2016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1.023890784982934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52-452A-A588-807670E07928}"/>
                </c:ext>
              </c:extLst>
            </c:dLbl>
            <c:dLbl>
              <c:idx val="1"/>
              <c:layout>
                <c:manualLayout>
                  <c:x val="1.1376564277588203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52-452A-A588-807670E07928}"/>
                </c:ext>
              </c:extLst>
            </c:dLbl>
            <c:dLbl>
              <c:idx val="2"/>
              <c:layout>
                <c:manualLayout>
                  <c:x val="7.9635949943117346E-3"/>
                  <c:y val="3.703703703703710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52-452A-A588-807670E07928}"/>
                </c:ext>
              </c:extLst>
            </c:dLbl>
            <c:dLbl>
              <c:idx val="3"/>
              <c:layout>
                <c:manualLayout>
                  <c:x val="-6.1795909640508465E-3"/>
                  <c:y val="4.81481481481481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52-452A-A588-807670E07928}"/>
                </c:ext>
              </c:extLst>
            </c:dLbl>
            <c:dLbl>
              <c:idx val="4"/>
              <c:layout>
                <c:manualLayout>
                  <c:x val="1.0238907849829348E-2"/>
                  <c:y val="3.703703703703710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52-452A-A588-807670E07928}"/>
                </c:ext>
              </c:extLst>
            </c:dLbl>
            <c:dLbl>
              <c:idx val="5"/>
              <c:layout>
                <c:manualLayout>
                  <c:x val="1.1376564277588203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52-452A-A588-807670E07928}"/>
                </c:ext>
              </c:extLst>
            </c:dLbl>
            <c:dLbl>
              <c:idx val="6"/>
              <c:layout>
                <c:manualLayout>
                  <c:x val="7.963594994311734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52-452A-A588-807670E07928}"/>
                </c:ext>
              </c:extLst>
            </c:dLbl>
            <c:dLbl>
              <c:idx val="7"/>
              <c:layout>
                <c:manualLayout>
                  <c:x val="6.8259385665528092E-3"/>
                  <c:y val="3.703703703703710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52-452A-A588-807670E07928}"/>
                </c:ext>
              </c:extLst>
            </c:dLbl>
            <c:dLbl>
              <c:idx val="8"/>
              <c:layout>
                <c:manualLayout>
                  <c:x val="6.825938566552809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52-452A-A588-807670E07928}"/>
                </c:ext>
              </c:extLst>
            </c:dLbl>
            <c:dLbl>
              <c:idx val="9"/>
              <c:layout>
                <c:manualLayout>
                  <c:x val="1.0238818270583155E-2"/>
                  <c:y val="-2.9163021289005619E-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52-452A-A588-807670E07928}"/>
                </c:ext>
              </c:extLst>
            </c:dLbl>
            <c:dLbl>
              <c:idx val="10"/>
              <c:layout>
                <c:manualLayout>
                  <c:x val="7.963594994311734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52-452A-A588-807670E07928}"/>
                </c:ext>
              </c:extLst>
            </c:dLbl>
            <c:dLbl>
              <c:idx val="11"/>
              <c:layout>
                <c:manualLayout>
                  <c:x val="1.0238907849829348E-2"/>
                  <c:y val="3.703703703703710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52-452A-A588-807670E079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'Envasos Àrees aportació'!$C$47:$N$47</c:f>
              <c:numCache>
                <c:formatCode>#,##0.00</c:formatCode>
                <c:ptCount val="12"/>
                <c:pt idx="0">
                  <c:v>371.62001999999995</c:v>
                </c:pt>
                <c:pt idx="1">
                  <c:v>366.83999000000017</c:v>
                </c:pt>
                <c:pt idx="2">
                  <c:v>385.68002000000013</c:v>
                </c:pt>
                <c:pt idx="3">
                  <c:v>379.84022999999985</c:v>
                </c:pt>
                <c:pt idx="4">
                  <c:v>403.31954999999999</c:v>
                </c:pt>
                <c:pt idx="5">
                  <c:v>398.85998999999993</c:v>
                </c:pt>
                <c:pt idx="6">
                  <c:v>411.03999999999996</c:v>
                </c:pt>
                <c:pt idx="7">
                  <c:v>386.39999</c:v>
                </c:pt>
                <c:pt idx="8">
                  <c:v>406.00001000000003</c:v>
                </c:pt>
                <c:pt idx="9">
                  <c:v>393.10001000000011</c:v>
                </c:pt>
                <c:pt idx="10">
                  <c:v>382.18136999999996</c:v>
                </c:pt>
                <c:pt idx="11">
                  <c:v>404.76001000000002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152-452A-A588-807670E07928}"/>
            </c:ext>
          </c:extLst>
        </c:ser>
        <c:dLbls/>
        <c:marker val="1"/>
        <c:axId val="85322752"/>
        <c:axId val="85660416"/>
      </c:lineChart>
      <c:catAx>
        <c:axId val="85322752"/>
        <c:scaling>
          <c:orientation val="minMax"/>
        </c:scaling>
        <c:axPos val="b"/>
        <c:numFmt formatCode="General" sourceLinked="0"/>
        <c:tickLblPos val="nextTo"/>
        <c:crossAx val="85660416"/>
        <c:crosses val="autoZero"/>
        <c:auto val="1"/>
        <c:lblAlgn val="ctr"/>
        <c:lblOffset val="100"/>
      </c:catAx>
      <c:valAx>
        <c:axId val="856604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tickLblPos val="nextTo"/>
        <c:crossAx val="85322752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100" b="1">
                <a:solidFill>
                  <a:srgbClr val="FF0000"/>
                </a:solidFill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42"/>
          <c:order val="0"/>
          <c:tx>
            <c:strRef>
              <c:f>'Envasos Porta a porta'!$B$47</c:f>
              <c:strCache>
                <c:ptCount val="1"/>
                <c:pt idx="0">
                  <c:v>Total 2016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-4.976462738506009E-3"/>
                  <c:y val="-2.9163021289005571E-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7A-4DF0-956D-616E82F28A1D}"/>
                </c:ext>
              </c:extLst>
            </c:dLbl>
            <c:dLbl>
              <c:idx val="1"/>
              <c:layout>
                <c:manualLayout>
                  <c:x val="-6.1795909640508465E-3"/>
                  <c:y val="-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7A-4DF0-956D-616E82F28A1D}"/>
                </c:ext>
              </c:extLst>
            </c:dLbl>
            <c:dLbl>
              <c:idx val="2"/>
              <c:layout>
                <c:manualLayout>
                  <c:x val="-9.5925860391046884E-3"/>
                  <c:y val="7.407407407407409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7A-4DF0-956D-616E82F28A1D}"/>
                </c:ext>
              </c:extLst>
            </c:dLbl>
            <c:dLbl>
              <c:idx val="3"/>
              <c:layout>
                <c:manualLayout>
                  <c:x val="-9.6908269191070314E-3"/>
                  <c:y val="1.11111111111111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7A-4DF0-956D-616E82F28A1D}"/>
                </c:ext>
              </c:extLst>
            </c:dLbl>
            <c:dLbl>
              <c:idx val="4"/>
              <c:layout>
                <c:manualLayout>
                  <c:x val="-1.1998934648618375E-2"/>
                  <c:y val="3.703412073490816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7A-4DF0-956D-616E82F28A1D}"/>
                </c:ext>
              </c:extLst>
            </c:dLbl>
            <c:dLbl>
              <c:idx val="5"/>
              <c:layout>
                <c:manualLayout>
                  <c:x val="-5.0091789790321188E-3"/>
                  <c:y val="-2.9163021289005571E-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7A-4DF0-956D-616E82F28A1D}"/>
                </c:ext>
              </c:extLst>
            </c:dLbl>
            <c:dLbl>
              <c:idx val="6"/>
              <c:layout>
                <c:manualLayout>
                  <c:x val="-7.2517620690672139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7A-4DF0-956D-616E82F28A1D}"/>
                </c:ext>
              </c:extLst>
            </c:dLbl>
            <c:dLbl>
              <c:idx val="7"/>
              <c:layout>
                <c:manualLayout>
                  <c:x val="-1.073028178359728E-2"/>
                  <c:y val="7.407407407407409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7A-4DF0-956D-616E82F28A1D}"/>
                </c:ext>
              </c:extLst>
            </c:dLbl>
            <c:dLbl>
              <c:idx val="8"/>
              <c:layout>
                <c:manualLayout>
                  <c:x val="-7.2190458285410989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7A-4DF0-956D-616E82F28A1D}"/>
                </c:ext>
              </c:extLst>
            </c:dLbl>
            <c:dLbl>
              <c:idx val="9"/>
              <c:layout>
                <c:manualLayout>
                  <c:x val="-1.199902680704238E-2"/>
                  <c:y val="3.703412073490816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7A-4DF0-956D-616E82F28A1D}"/>
                </c:ext>
              </c:extLst>
            </c:dLbl>
            <c:dLbl>
              <c:idx val="10"/>
              <c:layout>
                <c:manualLayout>
                  <c:x val="-1.0762998024123475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7A-4DF0-956D-616E82F28A1D}"/>
                </c:ext>
              </c:extLst>
            </c:dLbl>
            <c:dLbl>
              <c:idx val="11"/>
              <c:layout>
                <c:manualLayout>
                  <c:x val="-9.6581106785809164E-3"/>
                  <c:y val="3.70370370370370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7A-4DF0-956D-616E82F28A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'Envasos Porta a porta'!$C$47:$N$47</c:f>
              <c:numCache>
                <c:formatCode>#,##0.00</c:formatCode>
                <c:ptCount val="12"/>
                <c:pt idx="0">
                  <c:v>30.72</c:v>
                </c:pt>
                <c:pt idx="1">
                  <c:v>27.46</c:v>
                </c:pt>
                <c:pt idx="2">
                  <c:v>29.76</c:v>
                </c:pt>
                <c:pt idx="3">
                  <c:v>32.18</c:v>
                </c:pt>
                <c:pt idx="4">
                  <c:v>31.22</c:v>
                </c:pt>
                <c:pt idx="5">
                  <c:v>29.96</c:v>
                </c:pt>
                <c:pt idx="6">
                  <c:v>35.72</c:v>
                </c:pt>
                <c:pt idx="7">
                  <c:v>34.28</c:v>
                </c:pt>
                <c:pt idx="8">
                  <c:v>31.32</c:v>
                </c:pt>
                <c:pt idx="9">
                  <c:v>32.520000000000003</c:v>
                </c:pt>
                <c:pt idx="10">
                  <c:v>32.619</c:v>
                </c:pt>
                <c:pt idx="11">
                  <c:v>36.08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87A-4DF0-956D-616E82F28A1D}"/>
            </c:ext>
          </c:extLst>
        </c:ser>
        <c:ser>
          <c:idx val="41"/>
          <c:order val="1"/>
          <c:tx>
            <c:strRef>
              <c:f>'Envasos Porta a porta'!$B$46</c:f>
              <c:strCache>
                <c:ptCount val="1"/>
                <c:pt idx="0">
                  <c:v>Total 2017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-6.8259385665528907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7A-4DF0-956D-616E82F28A1D}"/>
                </c:ext>
              </c:extLst>
            </c:dLbl>
            <c:dLbl>
              <c:idx val="3"/>
              <c:layout>
                <c:manualLayout>
                  <c:x val="-9.1012514220705082E-3"/>
                  <c:y val="2.22222222222222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7A-4DF0-956D-616E82F28A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'Envasos Porta a porta'!$C$46:$N$46</c:f>
              <c:numCache>
                <c:formatCode>#,##0.00</c:formatCode>
                <c:ptCount val="12"/>
                <c:pt idx="0">
                  <c:v>35.559998708685953</c:v>
                </c:pt>
                <c:pt idx="1">
                  <c:v>32.860001131676363</c:v>
                </c:pt>
                <c:pt idx="2">
                  <c:v>36.519999566453919</c:v>
                </c:pt>
                <c:pt idx="3">
                  <c:v>37.759999231736685</c:v>
                </c:pt>
                <c:pt idx="4">
                  <c:v>38.640000296698631</c:v>
                </c:pt>
                <c:pt idx="5">
                  <c:v>38.419996684228629</c:v>
                </c:pt>
                <c:pt idx="6">
                  <c:v>41.419996335096862</c:v>
                </c:pt>
                <c:pt idx="7">
                  <c:v>38.120007855286474</c:v>
                </c:pt>
                <c:pt idx="8">
                  <c:v>40.439996185781474</c:v>
                </c:pt>
                <c:pt idx="9">
                  <c:v>38.720001455048326</c:v>
                </c:pt>
                <c:pt idx="10">
                  <c:v>35.759996137753909</c:v>
                </c:pt>
                <c:pt idx="11">
                  <c:v>38.080005100589993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F87A-4DF0-956D-616E82F28A1D}"/>
            </c:ext>
          </c:extLst>
        </c:ser>
        <c:dLbls/>
        <c:axId val="85852544"/>
        <c:axId val="85854080"/>
      </c:barChart>
      <c:catAx>
        <c:axId val="85852544"/>
        <c:scaling>
          <c:orientation val="minMax"/>
        </c:scaling>
        <c:axPos val="b"/>
        <c:numFmt formatCode="General" sourceLinked="0"/>
        <c:tickLblPos val="nextTo"/>
        <c:crossAx val="85854080"/>
        <c:crosses val="autoZero"/>
        <c:auto val="1"/>
        <c:lblAlgn val="ctr"/>
        <c:lblOffset val="100"/>
      </c:catAx>
      <c:valAx>
        <c:axId val="858540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tickLblPos val="nextTo"/>
        <c:crossAx val="858525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>
                <a:solidFill>
                  <a:srgbClr val="FF0000"/>
                </a:solidFill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41"/>
          <c:order val="0"/>
          <c:tx>
            <c:strRef>
              <c:f>'Envasos Porta a porta'!$B$46</c:f>
              <c:strCache>
                <c:ptCount val="1"/>
                <c:pt idx="0">
                  <c:v>Total 2017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6.8259385665528889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B6-42A9-B393-D0B565FE757C}"/>
                </c:ext>
              </c:extLst>
            </c:dLbl>
            <c:dLbl>
              <c:idx val="3"/>
              <c:layout>
                <c:manualLayout>
                  <c:x val="-9.101251422070503E-3"/>
                  <c:y val="2.22222222222222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B6-42A9-B393-D0B565FE75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'Envasos Porta a porta'!$C$46:$N$46</c:f>
              <c:numCache>
                <c:formatCode>#,##0.00</c:formatCode>
                <c:ptCount val="12"/>
                <c:pt idx="0">
                  <c:v>35.559998708685953</c:v>
                </c:pt>
                <c:pt idx="1">
                  <c:v>32.860001131676363</c:v>
                </c:pt>
                <c:pt idx="2">
                  <c:v>36.519999566453919</c:v>
                </c:pt>
                <c:pt idx="3">
                  <c:v>37.759999231736685</c:v>
                </c:pt>
                <c:pt idx="4">
                  <c:v>38.640000296698631</c:v>
                </c:pt>
                <c:pt idx="5">
                  <c:v>38.419996684228629</c:v>
                </c:pt>
                <c:pt idx="6">
                  <c:v>41.419996335096862</c:v>
                </c:pt>
                <c:pt idx="7">
                  <c:v>38.120007855286474</c:v>
                </c:pt>
                <c:pt idx="8">
                  <c:v>40.439996185781474</c:v>
                </c:pt>
                <c:pt idx="9">
                  <c:v>38.720001455048326</c:v>
                </c:pt>
                <c:pt idx="10">
                  <c:v>35.759996137753909</c:v>
                </c:pt>
                <c:pt idx="11">
                  <c:v>38.080005100589993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B6-42A9-B393-D0B565FE757C}"/>
            </c:ext>
          </c:extLst>
        </c:ser>
        <c:ser>
          <c:idx val="42"/>
          <c:order val="1"/>
          <c:tx>
            <c:strRef>
              <c:f>'Envasos Porta a porta'!$B$47</c:f>
              <c:strCache>
                <c:ptCount val="1"/>
                <c:pt idx="0">
                  <c:v>Total 2016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1.023890784982934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B6-42A9-B393-D0B565FE757C}"/>
                </c:ext>
              </c:extLst>
            </c:dLbl>
            <c:dLbl>
              <c:idx val="1"/>
              <c:layout>
                <c:manualLayout>
                  <c:x val="1.1376564277588206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B6-42A9-B393-D0B565FE757C}"/>
                </c:ext>
              </c:extLst>
            </c:dLbl>
            <c:dLbl>
              <c:idx val="2"/>
              <c:layout>
                <c:manualLayout>
                  <c:x val="7.963594994311738E-3"/>
                  <c:y val="3.70370370370371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B6-42A9-B393-D0B565FE757C}"/>
                </c:ext>
              </c:extLst>
            </c:dLbl>
            <c:dLbl>
              <c:idx val="3"/>
              <c:layout>
                <c:manualLayout>
                  <c:x val="-6.1795909640508491E-3"/>
                  <c:y val="4.81481481481481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B6-42A9-B393-D0B565FE757C}"/>
                </c:ext>
              </c:extLst>
            </c:dLbl>
            <c:dLbl>
              <c:idx val="4"/>
              <c:layout>
                <c:manualLayout>
                  <c:x val="1.0238907849829348E-2"/>
                  <c:y val="3.70370370370371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B6-42A9-B393-D0B565FE757C}"/>
                </c:ext>
              </c:extLst>
            </c:dLbl>
            <c:dLbl>
              <c:idx val="5"/>
              <c:layout>
                <c:manualLayout>
                  <c:x val="1.1376564277588206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B6-42A9-B393-D0B565FE757C}"/>
                </c:ext>
              </c:extLst>
            </c:dLbl>
            <c:dLbl>
              <c:idx val="6"/>
              <c:layout>
                <c:manualLayout>
                  <c:x val="7.963594994311738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B6-42A9-B393-D0B565FE757C}"/>
                </c:ext>
              </c:extLst>
            </c:dLbl>
            <c:dLbl>
              <c:idx val="7"/>
              <c:layout>
                <c:manualLayout>
                  <c:x val="6.8259385665528074E-3"/>
                  <c:y val="3.70370370370371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B6-42A9-B393-D0B565FE757C}"/>
                </c:ext>
              </c:extLst>
            </c:dLbl>
            <c:dLbl>
              <c:idx val="8"/>
              <c:layout>
                <c:manualLayout>
                  <c:x val="6.825938566552807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B6-42A9-B393-D0B565FE757C}"/>
                </c:ext>
              </c:extLst>
            </c:dLbl>
            <c:dLbl>
              <c:idx val="9"/>
              <c:layout>
                <c:manualLayout>
                  <c:x val="1.0238818270583155E-2"/>
                  <c:y val="-2.9163021289005634E-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B6-42A9-B393-D0B565FE757C}"/>
                </c:ext>
              </c:extLst>
            </c:dLbl>
            <c:dLbl>
              <c:idx val="10"/>
              <c:layout>
                <c:manualLayout>
                  <c:x val="7.963594994311738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B6-42A9-B393-D0B565FE757C}"/>
                </c:ext>
              </c:extLst>
            </c:dLbl>
            <c:dLbl>
              <c:idx val="11"/>
              <c:layout>
                <c:manualLayout>
                  <c:x val="1.0238907849829348E-2"/>
                  <c:y val="3.70370370370371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B6-42A9-B393-D0B565FE75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'PaperCartró Àrees aportació 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'Envasos Porta a porta'!$C$47:$N$47</c:f>
              <c:numCache>
                <c:formatCode>#,##0.00</c:formatCode>
                <c:ptCount val="12"/>
                <c:pt idx="0">
                  <c:v>30.72</c:v>
                </c:pt>
                <c:pt idx="1">
                  <c:v>27.46</c:v>
                </c:pt>
                <c:pt idx="2">
                  <c:v>29.76</c:v>
                </c:pt>
                <c:pt idx="3">
                  <c:v>32.18</c:v>
                </c:pt>
                <c:pt idx="4">
                  <c:v>31.22</c:v>
                </c:pt>
                <c:pt idx="5">
                  <c:v>29.96</c:v>
                </c:pt>
                <c:pt idx="6">
                  <c:v>35.72</c:v>
                </c:pt>
                <c:pt idx="7">
                  <c:v>34.28</c:v>
                </c:pt>
                <c:pt idx="8">
                  <c:v>31.32</c:v>
                </c:pt>
                <c:pt idx="9">
                  <c:v>32.520000000000003</c:v>
                </c:pt>
                <c:pt idx="10">
                  <c:v>32.619</c:v>
                </c:pt>
                <c:pt idx="11">
                  <c:v>36.08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B6-42A9-B393-D0B565FE757C}"/>
            </c:ext>
          </c:extLst>
        </c:ser>
        <c:dLbls/>
        <c:marker val="1"/>
        <c:axId val="96745344"/>
        <c:axId val="96746880"/>
      </c:lineChart>
      <c:catAx>
        <c:axId val="96745344"/>
        <c:scaling>
          <c:orientation val="minMax"/>
        </c:scaling>
        <c:axPos val="b"/>
        <c:numFmt formatCode="General" sourceLinked="0"/>
        <c:tickLblPos val="nextTo"/>
        <c:crossAx val="96746880"/>
        <c:crosses val="autoZero"/>
        <c:auto val="1"/>
        <c:lblAlgn val="ctr"/>
        <c:lblOffset val="100"/>
      </c:catAx>
      <c:valAx>
        <c:axId val="967468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tickLblPos val="nextTo"/>
        <c:crossAx val="96745344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100" b="1">
                <a:solidFill>
                  <a:srgbClr val="FF0000"/>
                </a:solidFill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'Vidre Àrees aportació'!$B$48</c:f>
              <c:strCache>
                <c:ptCount val="1"/>
                <c:pt idx="0">
                  <c:v>Total 2016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'Vidre Àrees aportació'!$C$4:$N$4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'Vidre Àrees aportació'!$C$48:$N$48</c:f>
              <c:numCache>
                <c:formatCode>#,##0.00</c:formatCode>
                <c:ptCount val="12"/>
                <c:pt idx="0">
                  <c:v>531.90001000000007</c:v>
                </c:pt>
                <c:pt idx="1">
                  <c:v>441.30000999999999</c:v>
                </c:pt>
                <c:pt idx="2">
                  <c:v>360.2</c:v>
                </c:pt>
                <c:pt idx="3">
                  <c:v>475.66004000000004</c:v>
                </c:pt>
                <c:pt idx="4">
                  <c:v>413.92000999999999</c:v>
                </c:pt>
                <c:pt idx="5">
                  <c:v>436.06001000000003</c:v>
                </c:pt>
                <c:pt idx="6">
                  <c:v>512.62002999999993</c:v>
                </c:pt>
                <c:pt idx="7">
                  <c:v>434.80117000000007</c:v>
                </c:pt>
                <c:pt idx="8">
                  <c:v>450.15999999999997</c:v>
                </c:pt>
                <c:pt idx="9">
                  <c:v>473.4000099999999</c:v>
                </c:pt>
                <c:pt idx="10">
                  <c:v>389.52136999999999</c:v>
                </c:pt>
                <c:pt idx="11">
                  <c:v>475.44001000000003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06-4DED-9B96-7389AC3DE45A}"/>
            </c:ext>
          </c:extLst>
        </c:ser>
        <c:ser>
          <c:idx val="41"/>
          <c:order val="1"/>
          <c:tx>
            <c:strRef>
              <c:f>'Vidre Àrees aportació'!$B$47</c:f>
              <c:strCache>
                <c:ptCount val="1"/>
                <c:pt idx="0">
                  <c:v>Total 2017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9"/>
              <c:layout>
                <c:manualLayout>
                  <c:x val="9.4921689606075003E-3"/>
                  <c:y val="-1.910219675262655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06-4DED-9B96-7389AC3DE4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'Vidre Àrees aportació'!$C$4:$N$4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'Vidre Àrees aportació'!$C$47:$N$47</c:f>
              <c:numCache>
                <c:formatCode>#,##0.00</c:formatCode>
                <c:ptCount val="12"/>
                <c:pt idx="0">
                  <c:v>565.05996999999991</c:v>
                </c:pt>
                <c:pt idx="1">
                  <c:v>455.34012999999993</c:v>
                </c:pt>
                <c:pt idx="2">
                  <c:v>417.82</c:v>
                </c:pt>
                <c:pt idx="3">
                  <c:v>393.31999999999994</c:v>
                </c:pt>
                <c:pt idx="4">
                  <c:v>510.60032999999993</c:v>
                </c:pt>
                <c:pt idx="5">
                  <c:v>475.78010999999992</c:v>
                </c:pt>
                <c:pt idx="6">
                  <c:v>439.54002999999983</c:v>
                </c:pt>
                <c:pt idx="7">
                  <c:v>459.57999000000001</c:v>
                </c:pt>
                <c:pt idx="8">
                  <c:v>511.72001000000006</c:v>
                </c:pt>
                <c:pt idx="9">
                  <c:v>476.50000999999997</c:v>
                </c:pt>
                <c:pt idx="10">
                  <c:v>442.32001999999989</c:v>
                </c:pt>
                <c:pt idx="11">
                  <c:v>394.31999999999994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06-4DED-9B96-7389AC3DE45A}"/>
            </c:ext>
          </c:extLst>
        </c:ser>
        <c:dLbls/>
        <c:axId val="96860416"/>
        <c:axId val="96927744"/>
      </c:barChart>
      <c:catAx>
        <c:axId val="968604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6927744"/>
        <c:crosses val="autoZero"/>
        <c:auto val="1"/>
        <c:lblAlgn val="ctr"/>
        <c:lblOffset val="100"/>
      </c:catAx>
      <c:valAx>
        <c:axId val="9692774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68604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50</xdr:row>
      <xdr:rowOff>7620</xdr:rowOff>
    </xdr:from>
    <xdr:to>
      <xdr:col>14</xdr:col>
      <xdr:colOff>38100</xdr:colOff>
      <xdr:row>68</xdr:row>
      <xdr:rowOff>7620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14</xdr:col>
      <xdr:colOff>30480</xdr:colOff>
      <xdr:row>87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14</xdr:col>
      <xdr:colOff>30480</xdr:colOff>
      <xdr:row>67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14</xdr:col>
      <xdr:colOff>30480</xdr:colOff>
      <xdr:row>86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14</xdr:col>
      <xdr:colOff>30480</xdr:colOff>
      <xdr:row>68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14</xdr:col>
      <xdr:colOff>30480</xdr:colOff>
      <xdr:row>87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14</xdr:col>
      <xdr:colOff>30480</xdr:colOff>
      <xdr:row>68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14</xdr:col>
      <xdr:colOff>30480</xdr:colOff>
      <xdr:row>87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563245</xdr:colOff>
      <xdr:row>52</xdr:row>
      <xdr:rowOff>52070</xdr:rowOff>
    </xdr:from>
    <xdr:to>
      <xdr:col>14</xdr:col>
      <xdr:colOff>448945</xdr:colOff>
      <xdr:row>69</xdr:row>
      <xdr:rowOff>137795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70</xdr:row>
      <xdr:rowOff>119380</xdr:rowOff>
    </xdr:from>
    <xdr:to>
      <xdr:col>14</xdr:col>
      <xdr:colOff>457200</xdr:colOff>
      <xdr:row>87</xdr:row>
      <xdr:rowOff>109855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</sheetNames>
    <sheetDataSet>
      <sheetData sheetId="0">
        <row r="46">
          <cell r="B46" t="str">
            <v>Total 2017</v>
          </cell>
          <cell r="C46">
            <v>375.44000000000005</v>
          </cell>
          <cell r="D46">
            <v>429.18000000000006</v>
          </cell>
          <cell r="E46">
            <v>526.57950000000005</v>
          </cell>
          <cell r="F46">
            <v>523.22000000000014</v>
          </cell>
          <cell r="G46">
            <v>556.68000000000006</v>
          </cell>
          <cell r="H46">
            <v>530.05935999999997</v>
          </cell>
          <cell r="I46">
            <v>540.05999999999995</v>
          </cell>
          <cell r="J46">
            <v>490.06000000000012</v>
          </cell>
          <cell r="K46">
            <v>470.48</v>
          </cell>
          <cell r="L46">
            <v>478.95999999999992</v>
          </cell>
          <cell r="M46">
            <v>446.46000000000004</v>
          </cell>
          <cell r="N46">
            <v>435.50499999999994</v>
          </cell>
        </row>
        <row r="47">
          <cell r="B47" t="str">
            <v>Total 2016</v>
          </cell>
          <cell r="C47">
            <v>370.34</v>
          </cell>
          <cell r="D47">
            <v>352.94</v>
          </cell>
          <cell r="E47">
            <v>389.03998999999999</v>
          </cell>
          <cell r="F47">
            <v>449.32001000000002</v>
          </cell>
          <cell r="G47">
            <v>505.49999999999994</v>
          </cell>
          <cell r="H47">
            <v>468.62</v>
          </cell>
          <cell r="I47">
            <v>461.36</v>
          </cell>
          <cell r="J47">
            <v>448.05998999999997</v>
          </cell>
          <cell r="K47">
            <v>420.82</v>
          </cell>
          <cell r="L47">
            <v>419.04</v>
          </cell>
          <cell r="M47">
            <v>414.45994000000002</v>
          </cell>
          <cell r="N47">
            <v>419.75001000000003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O"/>
    </sheetNames>
    <sheetDataSet>
      <sheetData sheetId="0">
        <row r="45">
          <cell r="B45" t="str">
            <v>Total 2017</v>
          </cell>
          <cell r="C45">
            <v>1145.3999999999999</v>
          </cell>
          <cell r="D45">
            <v>1152.0589999999997</v>
          </cell>
          <cell r="E45">
            <v>1152.0589999999997</v>
          </cell>
          <cell r="F45">
            <v>1346.22</v>
          </cell>
          <cell r="G45">
            <v>1346.22</v>
          </cell>
          <cell r="H45">
            <v>1152.0589999999997</v>
          </cell>
          <cell r="I45">
            <v>1346.22</v>
          </cell>
          <cell r="J45">
            <v>1346.22</v>
          </cell>
          <cell r="K45">
            <v>1301.06</v>
          </cell>
          <cell r="L45">
            <v>1301.06</v>
          </cell>
          <cell r="M45">
            <v>1152.0589999999997</v>
          </cell>
          <cell r="N45">
            <v>1346.22</v>
          </cell>
        </row>
        <row r="46">
          <cell r="B46" t="str">
            <v>Total 2016</v>
          </cell>
          <cell r="C46">
            <v>1134.54</v>
          </cell>
          <cell r="D46">
            <v>1119.44</v>
          </cell>
          <cell r="E46">
            <v>1153.52</v>
          </cell>
          <cell r="F46">
            <v>1200.54</v>
          </cell>
          <cell r="G46">
            <v>1276</v>
          </cell>
          <cell r="H46">
            <v>1270.28</v>
          </cell>
          <cell r="I46">
            <v>1249.0999999999999</v>
          </cell>
          <cell r="J46">
            <v>1274.94</v>
          </cell>
          <cell r="K46">
            <v>1182.98</v>
          </cell>
          <cell r="L46">
            <v>1229.58</v>
          </cell>
          <cell r="M46">
            <v>1123.76</v>
          </cell>
          <cell r="N46">
            <v>1149.58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ixalleries"/>
    </sheetNames>
    <sheetDataSet>
      <sheetData sheetId="0">
        <row r="3">
          <cell r="V3" t="str">
            <v>TOTAL 2017</v>
          </cell>
          <cell r="W3" t="str">
            <v>TOTAL 2016</v>
          </cell>
          <cell r="Y3" t="str">
            <v>USUARIS 2017</v>
          </cell>
          <cell r="Z3" t="str">
            <v>USUARIS 2016</v>
          </cell>
        </row>
        <row r="4">
          <cell r="A4" t="str">
            <v>L'AMETLLA DEL VALLÈS</v>
          </cell>
          <cell r="V4">
            <v>592.34249999999997</v>
          </cell>
          <cell r="W4">
            <v>662.67164000000002</v>
          </cell>
          <cell r="Y4">
            <v>9541</v>
          </cell>
          <cell r="Z4">
            <v>9597</v>
          </cell>
        </row>
        <row r="5">
          <cell r="A5" t="str">
            <v>BIGUES I RIELLS</v>
          </cell>
          <cell r="V5">
            <v>665.85050000000012</v>
          </cell>
          <cell r="W5">
            <v>627.7408200000001</v>
          </cell>
          <cell r="Y5">
            <v>14007</v>
          </cell>
          <cell r="Z5">
            <v>12997</v>
          </cell>
        </row>
        <row r="6">
          <cell r="A6" t="str">
            <v>CALDES DE MONTBUI</v>
          </cell>
          <cell r="V6">
            <v>1523.521</v>
          </cell>
          <cell r="W6">
            <v>1371.0077999999999</v>
          </cell>
          <cell r="Y6">
            <v>11990</v>
          </cell>
          <cell r="Z6">
            <v>10712</v>
          </cell>
        </row>
        <row r="7">
          <cell r="A7" t="str">
            <v>CANOVELLES</v>
          </cell>
          <cell r="V7">
            <v>502.37100000000004</v>
          </cell>
          <cell r="W7">
            <v>473.9132899999999</v>
          </cell>
          <cell r="Y7">
            <v>10683</v>
          </cell>
          <cell r="Z7">
            <v>9156</v>
          </cell>
        </row>
        <row r="8">
          <cell r="A8" t="str">
            <v>CARDEDEU</v>
          </cell>
          <cell r="V8">
            <v>875.92949999999996</v>
          </cell>
          <cell r="W8">
            <v>802.46967000000006</v>
          </cell>
          <cell r="Y8">
            <v>12001</v>
          </cell>
          <cell r="Z8">
            <v>9473</v>
          </cell>
        </row>
        <row r="9">
          <cell r="A9" t="str">
            <v>CASTELLTERÇOL</v>
          </cell>
          <cell r="V9">
            <v>438.94800000000009</v>
          </cell>
          <cell r="W9">
            <v>477.34556999999995</v>
          </cell>
          <cell r="Y9">
            <v>5513</v>
          </cell>
          <cell r="Z9">
            <v>5399</v>
          </cell>
        </row>
        <row r="10">
          <cell r="A10" t="str">
            <v>LES FRANQUESES</v>
          </cell>
          <cell r="V10">
            <v>1055.0665000000001</v>
          </cell>
          <cell r="W10">
            <v>942.6962000000002</v>
          </cell>
          <cell r="Y10">
            <v>5263</v>
          </cell>
          <cell r="Z10">
            <v>5353</v>
          </cell>
        </row>
        <row r="11">
          <cell r="A11" t="str">
            <v>LA GARRIGA</v>
          </cell>
          <cell r="V11">
            <v>740.45290000000011</v>
          </cell>
          <cell r="W11">
            <v>748.24644000000023</v>
          </cell>
          <cell r="Y11">
            <v>13559</v>
          </cell>
          <cell r="Z11">
            <v>13680</v>
          </cell>
        </row>
        <row r="12">
          <cell r="A12" t="str">
            <v>GRANOLLERS</v>
          </cell>
          <cell r="V12">
            <v>1825.2547999999997</v>
          </cell>
          <cell r="W12">
            <v>1738.6507399999996</v>
          </cell>
          <cell r="Y12">
            <v>14088</v>
          </cell>
          <cell r="Z12">
            <v>13597</v>
          </cell>
        </row>
        <row r="13">
          <cell r="A13" t="str">
            <v>GRANOLLERS SUD</v>
          </cell>
          <cell r="V13">
            <v>1385.9690000000001</v>
          </cell>
          <cell r="W13">
            <v>1185.4770000000001</v>
          </cell>
          <cell r="Y13">
            <v>7770</v>
          </cell>
          <cell r="Z13">
            <v>7622</v>
          </cell>
        </row>
        <row r="14">
          <cell r="A14" t="str">
            <v>LA LLAGOSTA</v>
          </cell>
          <cell r="V14">
            <v>400.7254999999999</v>
          </cell>
          <cell r="W14">
            <v>371.75792999999987</v>
          </cell>
          <cell r="Y14">
            <v>3115</v>
          </cell>
          <cell r="Z14">
            <v>3824</v>
          </cell>
        </row>
        <row r="15">
          <cell r="A15" t="str">
            <v>LLIÇA D'AMUNT</v>
          </cell>
          <cell r="V15">
            <v>735.48049999999989</v>
          </cell>
          <cell r="W15">
            <v>708.91663999999992</v>
          </cell>
          <cell r="Y15">
            <v>10777</v>
          </cell>
          <cell r="Z15">
            <v>10126</v>
          </cell>
        </row>
        <row r="16">
          <cell r="A16" t="str">
            <v>LLIÇA DE VALL</v>
          </cell>
          <cell r="V16">
            <v>583.26550000000009</v>
          </cell>
          <cell r="W16">
            <v>541.04350999999997</v>
          </cell>
          <cell r="Y16">
            <v>9650</v>
          </cell>
          <cell r="Z16">
            <v>9069</v>
          </cell>
        </row>
        <row r="17">
          <cell r="A17" t="str">
            <v>LLINARS DEL VALLÈS</v>
          </cell>
          <cell r="V17">
            <v>1577.6080000000004</v>
          </cell>
          <cell r="W17">
            <v>1455.3343199999997</v>
          </cell>
          <cell r="Y17">
            <v>6795</v>
          </cell>
          <cell r="Z17">
            <v>7133</v>
          </cell>
        </row>
        <row r="18">
          <cell r="A18" t="str">
            <v>MARTORELLES</v>
          </cell>
          <cell r="V18">
            <v>1351.8417999999995</v>
          </cell>
          <cell r="W18">
            <v>1350.3493900000003</v>
          </cell>
          <cell r="Y18">
            <v>13983</v>
          </cell>
          <cell r="Z18">
            <v>13009</v>
          </cell>
        </row>
        <row r="19">
          <cell r="A19" t="str">
            <v>MOLLET DEL VALLÈS</v>
          </cell>
          <cell r="V19">
            <v>1889.52</v>
          </cell>
          <cell r="W19">
            <v>1989.6552599999998</v>
          </cell>
          <cell r="Y19">
            <v>13286</v>
          </cell>
          <cell r="Z19">
            <v>13618</v>
          </cell>
        </row>
        <row r="20">
          <cell r="A20" t="str">
            <v>MONTMELÓ</v>
          </cell>
          <cell r="V20">
            <v>432.4351999999999</v>
          </cell>
          <cell r="W20">
            <v>353.41715000000005</v>
          </cell>
          <cell r="Y20">
            <v>5339</v>
          </cell>
          <cell r="Z20">
            <v>5038</v>
          </cell>
        </row>
        <row r="21">
          <cell r="A21" t="str">
            <v>MONTORNÈS</v>
          </cell>
          <cell r="V21">
            <v>1567.9349999999995</v>
          </cell>
          <cell r="W21">
            <v>1161.3425500000003</v>
          </cell>
          <cell r="Y21">
            <v>9715</v>
          </cell>
          <cell r="Z21">
            <v>8076</v>
          </cell>
        </row>
        <row r="22">
          <cell r="A22" t="str">
            <v>PARETS DEL VALLÈS</v>
          </cell>
          <cell r="V22">
            <v>897.24249999999995</v>
          </cell>
          <cell r="W22">
            <v>902.29449</v>
          </cell>
          <cell r="Y22">
            <v>7801</v>
          </cell>
          <cell r="Z22">
            <v>7530</v>
          </cell>
        </row>
        <row r="23">
          <cell r="A23" t="str">
            <v>LA ROCA DEL VALLÈS</v>
          </cell>
          <cell r="V23">
            <v>726.06550000000016</v>
          </cell>
          <cell r="W23">
            <v>637.56043</v>
          </cell>
          <cell r="Y23">
            <v>7610</v>
          </cell>
          <cell r="Z23">
            <v>8075</v>
          </cell>
        </row>
        <row r="24">
          <cell r="A24" t="str">
            <v>ST. ANTONI DE VILAMAJOR</v>
          </cell>
          <cell r="V24">
            <v>673.42910000000006</v>
          </cell>
          <cell r="W24">
            <v>705.55194000000017</v>
          </cell>
          <cell r="Y24">
            <v>11770</v>
          </cell>
          <cell r="Z24">
            <v>11047</v>
          </cell>
        </row>
        <row r="25">
          <cell r="A25" t="str">
            <v>ST. CELONI</v>
          </cell>
          <cell r="V25">
            <v>495.86299999999994</v>
          </cell>
          <cell r="W25">
            <v>410.65833999999995</v>
          </cell>
          <cell r="Y25">
            <v>6992</v>
          </cell>
          <cell r="Z25">
            <v>6383</v>
          </cell>
        </row>
        <row r="26">
          <cell r="A26" t="str">
            <v>ST. FELIU DE CODINES</v>
          </cell>
          <cell r="V26">
            <v>363.036</v>
          </cell>
          <cell r="W26">
            <v>373.94476000000009</v>
          </cell>
          <cell r="Y26">
            <v>6746</v>
          </cell>
          <cell r="Z26">
            <v>6977</v>
          </cell>
        </row>
        <row r="27">
          <cell r="A27" t="str">
            <v>STA. EULÀLIA DE RONÇANA</v>
          </cell>
          <cell r="V27">
            <v>840.90800000000002</v>
          </cell>
          <cell r="W27">
            <v>904.14899999999977</v>
          </cell>
          <cell r="Y27">
            <v>12664</v>
          </cell>
          <cell r="Z27">
            <v>11772</v>
          </cell>
        </row>
        <row r="28">
          <cell r="A28" t="str">
            <v>STA. M. DE PALAUTORDERA</v>
          </cell>
          <cell r="V28">
            <v>670.66200000000003</v>
          </cell>
          <cell r="W28">
            <v>598.95123000000001</v>
          </cell>
          <cell r="Y28">
            <v>15575</v>
          </cell>
          <cell r="Z28">
            <v>10435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3:Q46" headerRowDxfId="126" dataDxfId="124" totalsRowDxfId="122" headerRowBorderDxfId="125" tableBorderDxfId="123" totalsRowBorderDxfId="121">
  <autoFilter ref="A3:Q46"/>
  <tableColumns count="17">
    <tableColumn id="1" name="Codi" dataDxfId="120" totalsRowDxfId="119"/>
    <tableColumn id="2" name="Municipi" totalsRowLabel="Total 2017" dataDxfId="118" totalsRowDxfId="117"/>
    <tableColumn id="3" name="Gener" totalsRowFunction="sum" dataDxfId="116" totalsRowDxfId="115"/>
    <tableColumn id="4" name="Febrer" totalsRowFunction="sum" dataDxfId="114" totalsRowDxfId="113"/>
    <tableColumn id="5" name="Març" totalsRowFunction="sum" dataDxfId="112" totalsRowDxfId="111"/>
    <tableColumn id="6" name="Abril" totalsRowFunction="sum" dataDxfId="110" totalsRowDxfId="109"/>
    <tableColumn id="7" name="Maig" totalsRowFunction="sum" dataDxfId="108" totalsRowDxfId="107"/>
    <tableColumn id="8" name="Juny" totalsRowFunction="sum" dataDxfId="106" totalsRowDxfId="105"/>
    <tableColumn id="9" name="Juliol" totalsRowFunction="sum" dataDxfId="104" totalsRowDxfId="103"/>
    <tableColumn id="10" name="Agost" totalsRowFunction="sum" dataDxfId="102" totalsRowDxfId="101"/>
    <tableColumn id="11" name="Setembre" totalsRowFunction="sum" dataDxfId="100" totalsRowDxfId="99"/>
    <tableColumn id="12" name="Octubre" totalsRowFunction="sum" dataDxfId="98" totalsRowDxfId="97"/>
    <tableColumn id="13" name="Novembre" totalsRowFunction="sum" dataDxfId="96" totalsRowDxfId="95"/>
    <tableColumn id="14" name="Desembre" totalsRowFunction="sum" dataDxfId="94" totalsRowDxfId="93"/>
    <tableColumn id="15" name="TOTAL" totalsRowFunction="sum" dataDxfId="92" totalsRowDxfId="91">
      <calculatedColumnFormula>SUM(C4:N4)</calculatedColumnFormula>
    </tableColumn>
    <tableColumn id="18" name="Total 2016" dataDxfId="90" totalsRowDxfId="89"/>
    <tableColumn id="19" name="% Diferència" dataDxfId="88" totalsRowDxfId="87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3:Q45" totalsRowShown="0" headerRowDxfId="86" dataDxfId="84" headerRowBorderDxfId="85" tableBorderDxfId="83" totalsRowBorderDxfId="82">
  <autoFilter ref="A3:Q45"/>
  <tableColumns count="17">
    <tableColumn id="1" name="Codi" dataDxfId="81"/>
    <tableColumn id="2" name="Municipi" dataDxfId="80"/>
    <tableColumn id="3" name="Gener" dataDxfId="79"/>
    <tableColumn id="4" name="Febrer" dataDxfId="78"/>
    <tableColumn id="5" name="Març" dataDxfId="77"/>
    <tableColumn id="6" name="Abril" dataDxfId="76"/>
    <tableColumn id="7" name="Maig" dataDxfId="75"/>
    <tableColumn id="8" name="Juny" dataDxfId="74"/>
    <tableColumn id="9" name="Juliol" dataDxfId="73"/>
    <tableColumn id="10" name="Agost" dataDxfId="72"/>
    <tableColumn id="11" name="Setembre" dataDxfId="71"/>
    <tableColumn id="12" name="Octubre" dataDxfId="70"/>
    <tableColumn id="13" name="Novembre" dataDxfId="69"/>
    <tableColumn id="14" name="Desembre" dataDxfId="68"/>
    <tableColumn id="15" name="TOTAL" dataDxfId="67"/>
    <tableColumn id="16" name="Total 2016" dataDxfId="66"/>
    <tableColumn id="17" name="% Diferència" dataDxfId="65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3:Q45" totalsRowShown="0" headerRowDxfId="64" dataDxfId="62" headerRowBorderDxfId="63" tableBorderDxfId="61" totalsRowBorderDxfId="60">
  <autoFilter ref="A3:Q45"/>
  <tableColumns count="17">
    <tableColumn id="1" name="Codi" dataDxfId="59"/>
    <tableColumn id="2" name="Població" dataDxfId="58"/>
    <tableColumn id="3" name="Gener" dataDxfId="57"/>
    <tableColumn id="4" name="Febrer" dataDxfId="56"/>
    <tableColumn id="5" name="Març" dataDxfId="55"/>
    <tableColumn id="6" name="Abril" dataDxfId="54"/>
    <tableColumn id="7" name="Maig" dataDxfId="53"/>
    <tableColumn id="8" name="Juny" dataDxfId="52"/>
    <tableColumn id="9" name="Juliol" dataDxfId="51"/>
    <tableColumn id="10" name="Agost" dataDxfId="50"/>
    <tableColumn id="11" name="Setembre" dataDxfId="49"/>
    <tableColumn id="12" name="Octubre" dataDxfId="48"/>
    <tableColumn id="13" name="Novembre" dataDxfId="47"/>
    <tableColumn id="14" name="Desembre" dataDxfId="46"/>
    <tableColumn id="15" name="TOTAL" dataDxfId="45">
      <calculatedColumnFormula>SUM(Tabla4[[#This Row],[Gener]:[Desembre]])</calculatedColumnFormula>
    </tableColumn>
    <tableColumn id="16" name="Total 2016" dataDxfId="44"/>
    <tableColumn id="17" name="% Diferència" dataDxfId="43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id="5" name="Tabla46" displayName="Tabla46" ref="A3:Q45" totalsRowShown="0" headerRowDxfId="42" dataDxfId="40" headerRowBorderDxfId="41" tableBorderDxfId="39" totalsRowBorderDxfId="38">
  <autoFilter ref="A3:Q45"/>
  <tableColumns count="17">
    <tableColumn id="1" name="Codi" dataDxfId="37"/>
    <tableColumn id="2" name="Població" dataDxfId="36"/>
    <tableColumn id="3" name="Gener" dataDxfId="35"/>
    <tableColumn id="4" name="Febrer" dataDxfId="34"/>
    <tableColumn id="5" name="Març" dataDxfId="33"/>
    <tableColumn id="6" name="Abril" dataDxfId="32"/>
    <tableColumn id="7" name="Maig" dataDxfId="31"/>
    <tableColumn id="8" name="Juny" dataDxfId="30"/>
    <tableColumn id="9" name="Juliol" dataDxfId="29"/>
    <tableColumn id="10" name="Agost" dataDxfId="28"/>
    <tableColumn id="11" name="Setembre" dataDxfId="27"/>
    <tableColumn id="12" name="Octubre" dataDxfId="26"/>
    <tableColumn id="13" name="Novembre" dataDxfId="25"/>
    <tableColumn id="14" name="Desembre" dataDxfId="24"/>
    <tableColumn id="15" name="TOTAL" dataDxfId="23"/>
    <tableColumn id="16" name="Total 2016" dataDxfId="22"/>
    <tableColumn id="17" name="% Diferència" dataDxfId="21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id="6" name="Tabla5" displayName="Tabla5" ref="A4:Q46" totalsRowShown="0" headerRowDxfId="20" dataDxfId="18" headerRowBorderDxfId="19" tableBorderDxfId="17">
  <autoFilter ref="A4:Q46"/>
  <sortState ref="A5:O47">
    <sortCondition ref="A5:A47"/>
  </sortState>
  <tableColumns count="17">
    <tableColumn id="15" name="Codi" dataDxfId="16"/>
    <tableColumn id="1" name="Població" dataDxfId="15"/>
    <tableColumn id="2" name="Gener" dataDxfId="14"/>
    <tableColumn id="3" name="Febrer" dataDxfId="13"/>
    <tableColumn id="4" name="Març" dataDxfId="12"/>
    <tableColumn id="5" name="Abril" dataDxfId="11"/>
    <tableColumn id="6" name="Maig" dataDxfId="10"/>
    <tableColumn id="7" name="Juny" dataDxfId="9"/>
    <tableColumn id="8" name="Juliol" dataDxfId="8"/>
    <tableColumn id="9" name="Agost" dataDxfId="7"/>
    <tableColumn id="10" name="Setembre" dataDxfId="6"/>
    <tableColumn id="11" name="Octubre" dataDxfId="5"/>
    <tableColumn id="12" name="Novembre" dataDxfId="4"/>
    <tableColumn id="13" name="Desembre" dataDxfId="3"/>
    <tableColumn id="14" name="TOTAL" dataDxfId="2">
      <calculatedColumnFormula>SUM(C5:N5)</calculatedColumnFormula>
    </tableColumn>
    <tableColumn id="16" name="TOTAL 2016" dataDxfId="1"/>
    <tableColumn id="18" name="% Diferència" dataDxfId="0">
      <calculatedColumnFormula>(Tabla5[[#This Row],[TOTAL]]/Tabla5[[#This Row],[TOTAL 2016]])-1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Zeros="0" tabSelected="1" zoomScale="80" zoomScaleNormal="80" workbookViewId="0">
      <selection activeCell="F18" sqref="F18"/>
    </sheetView>
  </sheetViews>
  <sheetFormatPr baseColWidth="10" defaultColWidth="11.5546875" defaultRowHeight="15" customHeight="1"/>
  <cols>
    <col min="1" max="1" width="10.109375" style="4" bestFit="1" customWidth="1"/>
    <col min="2" max="2" width="28.44140625" style="6" bestFit="1" customWidth="1"/>
    <col min="3" max="14" width="10.6640625" style="7" customWidth="1"/>
    <col min="15" max="15" width="12.33203125" style="16" bestFit="1" customWidth="1"/>
    <col min="16" max="16" width="15.109375" style="13" customWidth="1"/>
    <col min="17" max="17" width="13.6640625" style="24" customWidth="1"/>
    <col min="18" max="1008" width="18.88671875" style="6" customWidth="1"/>
    <col min="1009" max="1009" width="14.109375" style="6" customWidth="1"/>
    <col min="1010" max="16384" width="11.5546875" style="6"/>
  </cols>
  <sheetData>
    <row r="1" spans="1:17" ht="15" customHeight="1">
      <c r="A1" s="5" t="s">
        <v>100</v>
      </c>
      <c r="C1" s="6"/>
      <c r="D1" s="6"/>
      <c r="E1" s="6"/>
      <c r="F1" s="6"/>
      <c r="G1" s="6"/>
      <c r="H1" s="6"/>
      <c r="I1" s="6"/>
      <c r="K1" s="8"/>
      <c r="L1" s="6"/>
      <c r="M1" s="6"/>
      <c r="N1" s="6"/>
      <c r="O1" s="5"/>
    </row>
    <row r="2" spans="1:17" ht="15" customHeight="1">
      <c r="C2" s="6"/>
      <c r="D2" s="6"/>
      <c r="E2" s="6"/>
      <c r="F2" s="6"/>
      <c r="G2" s="6"/>
      <c r="H2" s="6"/>
      <c r="I2" s="6"/>
      <c r="K2" s="8"/>
      <c r="L2" s="6"/>
      <c r="M2" s="6"/>
      <c r="N2" s="6"/>
      <c r="O2" s="5"/>
    </row>
    <row r="3" spans="1:17" s="31" customFormat="1" ht="30" customHeight="1">
      <c r="A3" s="26" t="s">
        <v>96</v>
      </c>
      <c r="B3" s="27" t="s">
        <v>53</v>
      </c>
      <c r="C3" s="28" t="s">
        <v>0</v>
      </c>
      <c r="D3" s="28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8" t="s">
        <v>12</v>
      </c>
      <c r="P3" s="29" t="s">
        <v>97</v>
      </c>
      <c r="Q3" s="30" t="s">
        <v>99</v>
      </c>
    </row>
    <row r="4" spans="1:17" ht="15" customHeight="1">
      <c r="A4" s="9" t="s">
        <v>54</v>
      </c>
      <c r="B4" s="10" t="s">
        <v>13</v>
      </c>
      <c r="C4" s="176">
        <v>8.8338300000000007</v>
      </c>
      <c r="D4" s="176">
        <v>7.8016499999999995</v>
      </c>
      <c r="E4" s="176">
        <v>8.3717999999999986</v>
      </c>
      <c r="F4" s="176">
        <v>7.5770199999999992</v>
      </c>
      <c r="G4" s="176">
        <v>9.51309</v>
      </c>
      <c r="H4" s="176">
        <v>9.3776900000000012</v>
      </c>
      <c r="I4" s="177">
        <v>9.5221599999999995</v>
      </c>
      <c r="J4" s="176">
        <v>11.058</v>
      </c>
      <c r="K4" s="176">
        <v>8.283100000000001</v>
      </c>
      <c r="L4" s="176">
        <v>9.306049999999999</v>
      </c>
      <c r="M4" s="176">
        <v>7.0178599999999998</v>
      </c>
      <c r="N4" s="176">
        <v>9.3320900000000009</v>
      </c>
      <c r="O4" s="178">
        <f t="shared" ref="O4:O9" si="0">SUM(C4:N4)</f>
        <v>105.99433999999999</v>
      </c>
      <c r="P4" s="113">
        <v>113.2004</v>
      </c>
      <c r="Q4" s="22">
        <f>(Tabla1[[#This Row],[TOTAL]]/Tabla1[[#This Row],[Total 2016]])-1</f>
        <v>-6.3657548913254813E-2</v>
      </c>
    </row>
    <row r="5" spans="1:17" ht="15" customHeight="1">
      <c r="A5" s="11" t="s">
        <v>55</v>
      </c>
      <c r="B5" s="12" t="s">
        <v>14</v>
      </c>
      <c r="C5" s="138">
        <v>7.22</v>
      </c>
      <c r="D5" s="138">
        <v>6.3889100000000001</v>
      </c>
      <c r="E5" s="138">
        <v>7.3603699999999996</v>
      </c>
      <c r="F5" s="138">
        <v>7.2733299999999996</v>
      </c>
      <c r="G5" s="138">
        <v>8.1985700000000001</v>
      </c>
      <c r="H5" s="138">
        <v>7.70444</v>
      </c>
      <c r="I5" s="138">
        <v>8.7492099999999997</v>
      </c>
      <c r="J5" s="138">
        <v>9.8054500000000004</v>
      </c>
      <c r="K5" s="138">
        <v>8.5979399999999995</v>
      </c>
      <c r="L5" s="138">
        <v>6.35053</v>
      </c>
      <c r="M5" s="138">
        <v>7.4843900000000003</v>
      </c>
      <c r="N5" s="138">
        <v>7.1732500000000003</v>
      </c>
      <c r="O5" s="139">
        <f t="shared" si="0"/>
        <v>92.306390000000007</v>
      </c>
      <c r="P5" s="111">
        <v>92.447320000000005</v>
      </c>
      <c r="Q5" s="22">
        <f>(Tabla1[[#This Row],[TOTAL]]/Tabla1[[#This Row],[Total 2016]])-1</f>
        <v>-1.5244357543301446E-3</v>
      </c>
    </row>
    <row r="6" spans="1:17" ht="15" customHeight="1">
      <c r="A6" s="11" t="s">
        <v>56</v>
      </c>
      <c r="B6" s="12" t="s">
        <v>15</v>
      </c>
      <c r="C6" s="138">
        <v>28.388450000000002</v>
      </c>
      <c r="D6" s="138">
        <v>22.177039999999998</v>
      </c>
      <c r="E6" s="138">
        <v>24.62799</v>
      </c>
      <c r="F6" s="138">
        <v>25.337229999999998</v>
      </c>
      <c r="G6" s="138">
        <v>27.207439999999998</v>
      </c>
      <c r="H6" s="138">
        <v>27.710630000000002</v>
      </c>
      <c r="I6" s="179">
        <v>28.603090000000002</v>
      </c>
      <c r="J6" s="138">
        <v>28.03349</v>
      </c>
      <c r="K6" s="138">
        <v>27.654419999999998</v>
      </c>
      <c r="L6" s="138">
        <v>31.421880000000002</v>
      </c>
      <c r="M6" s="138">
        <v>27.158560000000001</v>
      </c>
      <c r="N6" s="138">
        <v>26.220939999999999</v>
      </c>
      <c r="O6" s="139">
        <f t="shared" si="0"/>
        <v>324.54115999999999</v>
      </c>
      <c r="P6" s="111">
        <v>327.50307999999995</v>
      </c>
      <c r="Q6" s="22">
        <f>(Tabla1[[#This Row],[TOTAL]]/Tabla1[[#This Row],[Total 2016]])-1</f>
        <v>-9.0439454798408869E-3</v>
      </c>
    </row>
    <row r="7" spans="1:17" ht="15" customHeight="1">
      <c r="A7" s="11" t="s">
        <v>57</v>
      </c>
      <c r="B7" s="12" t="s">
        <v>16</v>
      </c>
      <c r="C7" s="138">
        <v>0.84524999999999995</v>
      </c>
      <c r="D7" s="138">
        <v>1.3144100000000001</v>
      </c>
      <c r="E7" s="138">
        <v>1.04556</v>
      </c>
      <c r="F7" s="138">
        <v>0.99338000000000004</v>
      </c>
      <c r="G7" s="138">
        <v>1.1024200000000002</v>
      </c>
      <c r="H7" s="138">
        <v>1.04118</v>
      </c>
      <c r="I7" s="179">
        <v>0.97428999999999999</v>
      </c>
      <c r="J7" s="138">
        <v>1.2795000000000001</v>
      </c>
      <c r="K7" s="138">
        <v>0.95635999999999999</v>
      </c>
      <c r="L7" s="138">
        <v>0.85650999999999999</v>
      </c>
      <c r="M7" s="138">
        <v>1.1177699999999999</v>
      </c>
      <c r="N7" s="138">
        <v>0.96601000000000004</v>
      </c>
      <c r="O7" s="139">
        <f t="shared" si="0"/>
        <v>12.492640000000002</v>
      </c>
      <c r="P7" s="111">
        <v>12.37646</v>
      </c>
      <c r="Q7" s="22">
        <f>(Tabla1[[#This Row],[TOTAL]]/Tabla1[[#This Row],[Total 2016]])-1</f>
        <v>9.387175331233788E-3</v>
      </c>
    </row>
    <row r="8" spans="1:17" ht="15" customHeight="1">
      <c r="A8" s="11" t="s">
        <v>58</v>
      </c>
      <c r="B8" s="12" t="s">
        <v>17</v>
      </c>
      <c r="C8" s="138">
        <v>6.3818799999999998</v>
      </c>
      <c r="D8" s="138">
        <v>6.7526099999999998</v>
      </c>
      <c r="E8" s="138">
        <v>5.4655399999999998</v>
      </c>
      <c r="F8" s="138">
        <v>5.2907500000000001</v>
      </c>
      <c r="G8" s="138">
        <v>6.2406999999999995</v>
      </c>
      <c r="H8" s="138">
        <v>7.7374799999999997</v>
      </c>
      <c r="I8" s="179">
        <v>7.0530799999999996</v>
      </c>
      <c r="J8" s="138">
        <v>6.6610699999999996</v>
      </c>
      <c r="K8" s="138">
        <v>5.2024499999999998</v>
      </c>
      <c r="L8" s="138">
        <v>7.92509</v>
      </c>
      <c r="M8" s="138">
        <v>6.7177100000000003</v>
      </c>
      <c r="N8" s="138">
        <v>7.3786899999999997</v>
      </c>
      <c r="O8" s="139">
        <f t="shared" si="0"/>
        <v>78.807050000000004</v>
      </c>
      <c r="P8" s="111">
        <v>68.856820000000013</v>
      </c>
      <c r="Q8" s="22">
        <f>(Tabla1[[#This Row],[TOTAL]]/Tabla1[[#This Row],[Total 2016]])-1</f>
        <v>0.14450609249744595</v>
      </c>
    </row>
    <row r="9" spans="1:17" ht="15" customHeight="1">
      <c r="A9" s="11" t="s">
        <v>59</v>
      </c>
      <c r="B9" s="12" t="s">
        <v>18</v>
      </c>
      <c r="C9" s="138">
        <v>26.706630000000001</v>
      </c>
      <c r="D9" s="138">
        <v>19.03257</v>
      </c>
      <c r="E9" s="138">
        <v>23.412860000000002</v>
      </c>
      <c r="F9" s="138">
        <v>22.548580000000001</v>
      </c>
      <c r="G9" s="138">
        <v>24.445550000000001</v>
      </c>
      <c r="H9" s="138">
        <v>26.9316</v>
      </c>
      <c r="I9" s="179">
        <v>28.912560000000003</v>
      </c>
      <c r="J9" s="138">
        <v>23.99483</v>
      </c>
      <c r="K9" s="138">
        <v>24.240569999999998</v>
      </c>
      <c r="L9" s="138">
        <v>23.570520000000002</v>
      </c>
      <c r="M9" s="138">
        <v>23.82161</v>
      </c>
      <c r="N9" s="138">
        <v>25.700119999999998</v>
      </c>
      <c r="O9" s="139">
        <f t="shared" si="0"/>
        <v>293.31799999999998</v>
      </c>
      <c r="P9" s="111">
        <v>269.76395000000002</v>
      </c>
      <c r="Q9" s="22">
        <f>(Tabla1[[#This Row],[TOTAL]]/Tabla1[[#This Row],[Total 2016]])-1</f>
        <v>8.7313556907807621E-2</v>
      </c>
    </row>
    <row r="10" spans="1:17" ht="15" customHeight="1">
      <c r="A10" s="11" t="s">
        <v>60</v>
      </c>
      <c r="B10" s="12" t="s">
        <v>95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79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9"/>
      <c r="P10" s="111">
        <v>0</v>
      </c>
      <c r="Q10" s="23"/>
    </row>
    <row r="11" spans="1:17" ht="15" customHeight="1">
      <c r="A11" s="11" t="s">
        <v>61</v>
      </c>
      <c r="B11" s="12" t="s">
        <v>21</v>
      </c>
      <c r="C11" s="138">
        <v>1.5613299999999999</v>
      </c>
      <c r="D11" s="138">
        <v>1.82629</v>
      </c>
      <c r="E11" s="138">
        <v>1.6995</v>
      </c>
      <c r="F11" s="138">
        <v>1.7375499999999999</v>
      </c>
      <c r="G11" s="138">
        <v>2.0742600000000002</v>
      </c>
      <c r="H11" s="138">
        <v>1.5301600000000002</v>
      </c>
      <c r="I11" s="179">
        <v>1.94746</v>
      </c>
      <c r="J11" s="138">
        <v>2.32443</v>
      </c>
      <c r="K11" s="138">
        <v>1.6570199999999999</v>
      </c>
      <c r="L11" s="138">
        <v>1.64873</v>
      </c>
      <c r="M11" s="138">
        <v>1.8702999999999999</v>
      </c>
      <c r="N11" s="138">
        <v>1.65456</v>
      </c>
      <c r="O11" s="139">
        <f t="shared" ref="O11:O16" si="1">SUM(C11:N11)</f>
        <v>21.531590000000001</v>
      </c>
      <c r="P11" s="111">
        <v>20.75657</v>
      </c>
      <c r="Q11" s="22">
        <f>(Tabla1[[#This Row],[TOTAL]]/Tabla1[[#This Row],[Total 2016]])-1</f>
        <v>3.7338539074615928E-2</v>
      </c>
    </row>
    <row r="12" spans="1:17" ht="15" customHeight="1">
      <c r="A12" s="11" t="s">
        <v>62</v>
      </c>
      <c r="B12" s="12" t="s">
        <v>22</v>
      </c>
      <c r="C12" s="138">
        <v>12.282290000000001</v>
      </c>
      <c r="D12" s="138">
        <v>10.108919999999999</v>
      </c>
      <c r="E12" s="138">
        <v>9.4101700000000008</v>
      </c>
      <c r="F12" s="138">
        <v>9.4232700000000005</v>
      </c>
      <c r="G12" s="138">
        <v>13.50393</v>
      </c>
      <c r="H12" s="138">
        <v>13.77552</v>
      </c>
      <c r="I12" s="179">
        <v>15.8415</v>
      </c>
      <c r="J12" s="138">
        <v>13.26679</v>
      </c>
      <c r="K12" s="138">
        <v>12.995809999999999</v>
      </c>
      <c r="L12" s="138">
        <v>13.735040000000001</v>
      </c>
      <c r="M12" s="138">
        <v>10.73456</v>
      </c>
      <c r="N12" s="138">
        <v>9.6014099999999996</v>
      </c>
      <c r="O12" s="139">
        <f t="shared" si="1"/>
        <v>144.67920999999998</v>
      </c>
      <c r="P12" s="111">
        <v>138.03982000000002</v>
      </c>
      <c r="Q12" s="22">
        <f>(Tabla1[[#This Row],[TOTAL]]/Tabla1[[#This Row],[Total 2016]])-1</f>
        <v>4.809764312935183E-2</v>
      </c>
    </row>
    <row r="13" spans="1:17" ht="15" customHeight="1">
      <c r="A13" s="11" t="s">
        <v>63</v>
      </c>
      <c r="B13" s="12" t="s">
        <v>23</v>
      </c>
      <c r="C13" s="138">
        <v>24.557719999999996</v>
      </c>
      <c r="D13" s="138">
        <v>19.423089999999998</v>
      </c>
      <c r="E13" s="138">
        <v>21.727679999999999</v>
      </c>
      <c r="F13" s="138">
        <v>18.459019999999999</v>
      </c>
      <c r="G13" s="138">
        <v>22.099559999999997</v>
      </c>
      <c r="H13" s="138">
        <v>23.22194</v>
      </c>
      <c r="I13" s="179">
        <v>20.76145</v>
      </c>
      <c r="J13" s="138">
        <v>23.02337</v>
      </c>
      <c r="K13" s="138">
        <v>25.429649999999999</v>
      </c>
      <c r="L13" s="138">
        <v>22.623459999999998</v>
      </c>
      <c r="M13" s="138">
        <v>19.389780000000002</v>
      </c>
      <c r="N13" s="138">
        <v>26.244350000000001</v>
      </c>
      <c r="O13" s="139">
        <f t="shared" si="1"/>
        <v>266.96107000000001</v>
      </c>
      <c r="P13" s="111">
        <v>254.58011999999999</v>
      </c>
      <c r="Q13" s="22">
        <f>(Tabla1[[#This Row],[TOTAL]]/Tabla1[[#This Row],[Total 2016]])-1</f>
        <v>4.8632823332788178E-2</v>
      </c>
    </row>
    <row r="14" spans="1:17" ht="15" customHeight="1">
      <c r="A14" s="11" t="s">
        <v>64</v>
      </c>
      <c r="B14" s="12" t="s">
        <v>25</v>
      </c>
      <c r="C14" s="138">
        <v>33.131509999999992</v>
      </c>
      <c r="D14" s="138">
        <v>25.567520000000002</v>
      </c>
      <c r="E14" s="138">
        <v>25.126740000000002</v>
      </c>
      <c r="F14" s="138">
        <v>26.080169999999999</v>
      </c>
      <c r="G14" s="138">
        <v>26.667169999999999</v>
      </c>
      <c r="H14" s="138">
        <v>35.852040000000002</v>
      </c>
      <c r="I14" s="179">
        <v>38.64293</v>
      </c>
      <c r="J14" s="138">
        <v>31.674400000000002</v>
      </c>
      <c r="K14" s="138">
        <v>36.642609999999998</v>
      </c>
      <c r="L14" s="138">
        <v>30.845959999999998</v>
      </c>
      <c r="M14" s="138">
        <v>28.63869</v>
      </c>
      <c r="N14" s="138">
        <v>34.925750000000001</v>
      </c>
      <c r="O14" s="139">
        <f t="shared" si="1"/>
        <v>373.79548999999997</v>
      </c>
      <c r="P14" s="111">
        <v>323.20845000000003</v>
      </c>
      <c r="Q14" s="22">
        <f>(Tabla1[[#This Row],[TOTAL]]/Tabla1[[#This Row],[Total 2016]])-1</f>
        <v>0.15651521487139308</v>
      </c>
    </row>
    <row r="15" spans="1:17" ht="15" customHeight="1">
      <c r="A15" s="11" t="s">
        <v>65</v>
      </c>
      <c r="B15" s="12" t="s">
        <v>26</v>
      </c>
      <c r="C15" s="138">
        <v>2.3883399999999999</v>
      </c>
      <c r="D15" s="138">
        <v>2.0166300000000001</v>
      </c>
      <c r="E15" s="138">
        <v>1.7798900000000002</v>
      </c>
      <c r="F15" s="138">
        <v>1.8335600000000001</v>
      </c>
      <c r="G15" s="138">
        <v>2.7773700000000003</v>
      </c>
      <c r="H15" s="138">
        <v>2.4795700000000003</v>
      </c>
      <c r="I15" s="179">
        <v>2.1077199999999996</v>
      </c>
      <c r="J15" s="138">
        <v>3.2093400000000001</v>
      </c>
      <c r="K15" s="138">
        <v>2.4270800000000001</v>
      </c>
      <c r="L15" s="138">
        <v>3.69557</v>
      </c>
      <c r="M15" s="138">
        <v>2.3371500000000003</v>
      </c>
      <c r="N15" s="138">
        <v>2.5889900000000003</v>
      </c>
      <c r="O15" s="139">
        <f t="shared" si="1"/>
        <v>29.641210000000001</v>
      </c>
      <c r="P15" s="111">
        <v>25.203650000000003</v>
      </c>
      <c r="Q15" s="22">
        <f>(Tabla1[[#This Row],[TOTAL]]/Tabla1[[#This Row],[Total 2016]])-1</f>
        <v>0.17606814885939137</v>
      </c>
    </row>
    <row r="16" spans="1:17" ht="15" customHeight="1">
      <c r="A16" s="11" t="s">
        <v>66</v>
      </c>
      <c r="B16" s="12" t="s">
        <v>27</v>
      </c>
      <c r="C16" s="138">
        <v>9.8185900000000004</v>
      </c>
      <c r="D16" s="138">
        <v>8.4026399999999999</v>
      </c>
      <c r="E16" s="138">
        <v>8.6943400000000004</v>
      </c>
      <c r="F16" s="138">
        <v>8.2521000000000004</v>
      </c>
      <c r="G16" s="138">
        <v>8.6389599999999991</v>
      </c>
      <c r="H16" s="138">
        <v>10.01328</v>
      </c>
      <c r="I16" s="179">
        <v>9.5713099999999987</v>
      </c>
      <c r="J16" s="138">
        <v>8.9437300000000004</v>
      </c>
      <c r="K16" s="138">
        <v>10.545669999999999</v>
      </c>
      <c r="L16" s="138">
        <v>10.464930000000001</v>
      </c>
      <c r="M16" s="138">
        <v>8.5391100000000009</v>
      </c>
      <c r="N16" s="138">
        <v>12.10525</v>
      </c>
      <c r="O16" s="139">
        <f t="shared" si="1"/>
        <v>113.98990999999999</v>
      </c>
      <c r="P16" s="111">
        <v>104.58556999999999</v>
      </c>
      <c r="Q16" s="22">
        <f>(Tabla1[[#This Row],[TOTAL]]/Tabla1[[#This Row],[Total 2016]])-1</f>
        <v>8.9920053024523439E-2</v>
      </c>
    </row>
    <row r="17" spans="1:17" ht="15" customHeight="1">
      <c r="A17" s="11" t="s">
        <v>67</v>
      </c>
      <c r="B17" s="12" t="s">
        <v>28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79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9"/>
      <c r="P17" s="111">
        <v>0</v>
      </c>
      <c r="Q17" s="23"/>
    </row>
    <row r="18" spans="1:17" ht="15" customHeight="1">
      <c r="A18" s="11" t="s">
        <v>68</v>
      </c>
      <c r="B18" s="12" t="s">
        <v>29</v>
      </c>
      <c r="C18" s="138">
        <v>7.8424199999999997</v>
      </c>
      <c r="D18" s="138">
        <v>7.96</v>
      </c>
      <c r="E18" s="138">
        <v>9.8211399999999998</v>
      </c>
      <c r="F18" s="138">
        <v>8.179310000000001</v>
      </c>
      <c r="G18" s="138">
        <v>8.7671100000000006</v>
      </c>
      <c r="H18" s="138">
        <v>12.12655</v>
      </c>
      <c r="I18" s="179">
        <v>8.2060899999999997</v>
      </c>
      <c r="J18" s="138">
        <v>9.6454799999999992</v>
      </c>
      <c r="K18" s="138">
        <v>10.25506</v>
      </c>
      <c r="L18" s="138">
        <v>9.7137900000000013</v>
      </c>
      <c r="M18" s="138">
        <v>7.76</v>
      </c>
      <c r="N18" s="138">
        <v>10.967309999999999</v>
      </c>
      <c r="O18" s="139">
        <f>SUM(C18:N18)</f>
        <v>111.24426000000001</v>
      </c>
      <c r="P18" s="111">
        <v>95.242569999999986</v>
      </c>
      <c r="Q18" s="22">
        <f>(Tabla1[[#This Row],[TOTAL]]/Tabla1[[#This Row],[Total 2016]])-1</f>
        <v>0.16800985105714838</v>
      </c>
    </row>
    <row r="19" spans="1:17" ht="15" customHeight="1">
      <c r="A19" s="11" t="s">
        <v>69</v>
      </c>
      <c r="B19" s="12" t="s">
        <v>30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79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9"/>
      <c r="P19" s="111">
        <v>0</v>
      </c>
      <c r="Q19" s="23"/>
    </row>
    <row r="20" spans="1:17" ht="15" customHeight="1">
      <c r="A20" s="11" t="s">
        <v>70</v>
      </c>
      <c r="B20" s="12" t="s">
        <v>31</v>
      </c>
      <c r="C20" s="138">
        <v>10.648480000000001</v>
      </c>
      <c r="D20" s="138">
        <v>8.3047399999999989</v>
      </c>
      <c r="E20" s="138">
        <v>9.63551</v>
      </c>
      <c r="F20" s="138">
        <v>8.4943800000000014</v>
      </c>
      <c r="G20" s="138">
        <v>10.22442</v>
      </c>
      <c r="H20" s="138">
        <v>10.640379999999999</v>
      </c>
      <c r="I20" s="179">
        <v>10.208880000000001</v>
      </c>
      <c r="J20" s="138">
        <v>9.3323099999999997</v>
      </c>
      <c r="K20" s="138">
        <v>10.222949999999999</v>
      </c>
      <c r="L20" s="138">
        <v>9.5937400000000004</v>
      </c>
      <c r="M20" s="138">
        <v>8.9877100000000016</v>
      </c>
      <c r="N20" s="138">
        <v>11.006740000000001</v>
      </c>
      <c r="O20" s="139">
        <f>SUM(C20:N20)</f>
        <v>117.30024</v>
      </c>
      <c r="P20" s="111">
        <v>126.14876000000001</v>
      </c>
      <c r="Q20" s="22">
        <f>(Tabla1[[#This Row],[TOTAL]]/Tabla1[[#This Row],[Total 2016]])-1</f>
        <v>-7.014353529911832E-2</v>
      </c>
    </row>
    <row r="21" spans="1:17" ht="15" customHeight="1">
      <c r="A21" s="11" t="s">
        <v>71</v>
      </c>
      <c r="B21" s="12" t="s">
        <v>32</v>
      </c>
      <c r="C21" s="138">
        <v>67.067150000000012</v>
      </c>
      <c r="D21" s="138">
        <v>54.633859999999999</v>
      </c>
      <c r="E21" s="138">
        <v>66.556889999999996</v>
      </c>
      <c r="F21" s="138">
        <v>54.862480000000005</v>
      </c>
      <c r="G21" s="138">
        <v>65.784649999999999</v>
      </c>
      <c r="H21" s="138">
        <v>63.337040000000002</v>
      </c>
      <c r="I21" s="179">
        <v>66.688399999999987</v>
      </c>
      <c r="J21" s="138">
        <v>51.557589999999998</v>
      </c>
      <c r="K21" s="138">
        <v>66.71669</v>
      </c>
      <c r="L21" s="138">
        <v>64.75048000000001</v>
      </c>
      <c r="M21" s="138">
        <v>59.927279999999996</v>
      </c>
      <c r="N21" s="138">
        <v>74.250479999999996</v>
      </c>
      <c r="O21" s="139">
        <f>SUM(C21:N21)</f>
        <v>756.13299000000006</v>
      </c>
      <c r="P21" s="111">
        <v>769.52162999999985</v>
      </c>
      <c r="Q21" s="22">
        <f>(Tabla1[[#This Row],[TOTAL]]/Tabla1[[#This Row],[Total 2016]])-1</f>
        <v>-1.7398653238635764E-2</v>
      </c>
    </row>
    <row r="22" spans="1:17" ht="15" customHeight="1">
      <c r="A22" s="11" t="s">
        <v>72</v>
      </c>
      <c r="B22" s="12" t="s">
        <v>33</v>
      </c>
      <c r="C22" s="138">
        <v>11.948030000000001</v>
      </c>
      <c r="D22" s="138">
        <v>9.4903200000000005</v>
      </c>
      <c r="E22" s="138">
        <v>12.106069999999999</v>
      </c>
      <c r="F22" s="138">
        <v>9.0628200000000003</v>
      </c>
      <c r="G22" s="138">
        <v>10.363989999999999</v>
      </c>
      <c r="H22" s="138">
        <v>10.103879999999998</v>
      </c>
      <c r="I22" s="179">
        <v>10.218620000000001</v>
      </c>
      <c r="J22" s="138">
        <v>9.8973600000000008</v>
      </c>
      <c r="K22" s="138">
        <v>11.074449999999999</v>
      </c>
      <c r="L22" s="138">
        <v>11.673500000000001</v>
      </c>
      <c r="M22" s="138">
        <v>9.5825499999999995</v>
      </c>
      <c r="N22" s="138">
        <v>11.855360000000001</v>
      </c>
      <c r="O22" s="139">
        <f>SUM(C22:N22)</f>
        <v>127.37695000000002</v>
      </c>
      <c r="P22" s="111">
        <v>126.38751999999999</v>
      </c>
      <c r="Q22" s="22">
        <f>(Tabla1[[#This Row],[TOTAL]]/Tabla1[[#This Row],[Total 2016]])-1</f>
        <v>7.828541931988342E-3</v>
      </c>
    </row>
    <row r="23" spans="1:17" ht="15" customHeight="1">
      <c r="A23" s="11" t="s">
        <v>73</v>
      </c>
      <c r="B23" s="12" t="s">
        <v>34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79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9"/>
      <c r="P23" s="111">
        <v>0</v>
      </c>
      <c r="Q23" s="23"/>
    </row>
    <row r="24" spans="1:17" ht="15" customHeight="1">
      <c r="A24" s="11" t="s">
        <v>74</v>
      </c>
      <c r="B24" s="12" t="s">
        <v>35</v>
      </c>
      <c r="C24" s="138">
        <v>0.82525000000000004</v>
      </c>
      <c r="D24" s="138">
        <v>1.11835</v>
      </c>
      <c r="E24" s="138">
        <v>1.0149600000000001</v>
      </c>
      <c r="F24" s="138">
        <v>1.0280400000000001</v>
      </c>
      <c r="G24" s="138">
        <v>1.03728</v>
      </c>
      <c r="H24" s="138">
        <v>1.0182599999999999</v>
      </c>
      <c r="I24" s="179">
        <v>1.1754500000000001</v>
      </c>
      <c r="J24" s="138">
        <v>1.3647</v>
      </c>
      <c r="K24" s="138">
        <v>0.86529</v>
      </c>
      <c r="L24" s="138">
        <v>0.90144000000000002</v>
      </c>
      <c r="M24" s="138">
        <v>0.78871999999999998</v>
      </c>
      <c r="N24" s="138">
        <v>0.82049000000000005</v>
      </c>
      <c r="O24" s="139">
        <f>SUM(C24:N24)</f>
        <v>11.958229999999999</v>
      </c>
      <c r="P24" s="111">
        <v>11.998409999999998</v>
      </c>
      <c r="Q24" s="22">
        <f>(Tabla1[[#This Row],[TOTAL]]/Tabla1[[#This Row],[Total 2016]])-1</f>
        <v>-3.3487770462918842E-3</v>
      </c>
    </row>
    <row r="25" spans="1:17" ht="15" customHeight="1">
      <c r="A25" s="11" t="s">
        <v>75</v>
      </c>
      <c r="B25" s="12" t="s">
        <v>36</v>
      </c>
      <c r="C25" s="138">
        <v>16.367540000000002</v>
      </c>
      <c r="D25" s="138">
        <v>13.49752</v>
      </c>
      <c r="E25" s="138">
        <v>15.01182</v>
      </c>
      <c r="F25" s="138">
        <v>14.710190000000001</v>
      </c>
      <c r="G25" s="138">
        <v>17.644119999999997</v>
      </c>
      <c r="H25" s="138">
        <v>14.79992</v>
      </c>
      <c r="I25" s="179">
        <v>15.75409</v>
      </c>
      <c r="J25" s="138">
        <v>15.008989999999999</v>
      </c>
      <c r="K25" s="138">
        <v>15.753450000000001</v>
      </c>
      <c r="L25" s="138">
        <v>16.62398</v>
      </c>
      <c r="M25" s="138">
        <v>12.929770000000001</v>
      </c>
      <c r="N25" s="138">
        <v>16.590349999999997</v>
      </c>
      <c r="O25" s="139">
        <f>SUM(C25:N25)</f>
        <v>184.69173999999998</v>
      </c>
      <c r="P25" s="111">
        <v>181.84807000000001</v>
      </c>
      <c r="Q25" s="22">
        <f>(Tabla1[[#This Row],[TOTAL]]/Tabla1[[#This Row],[Total 2016]])-1</f>
        <v>1.5637614410754841E-2</v>
      </c>
    </row>
    <row r="26" spans="1:17" ht="15" customHeight="1">
      <c r="A26" s="11" t="s">
        <v>76</v>
      </c>
      <c r="B26" s="12" t="s">
        <v>37</v>
      </c>
      <c r="C26" s="138">
        <v>7.9107700000000003</v>
      </c>
      <c r="D26" s="138">
        <v>6.4271000000000003</v>
      </c>
      <c r="E26" s="138">
        <v>5.6831700000000005</v>
      </c>
      <c r="F26" s="138">
        <v>6.5113300000000001</v>
      </c>
      <c r="G26" s="138">
        <v>7.8370600000000001</v>
      </c>
      <c r="H26" s="138">
        <v>7.4520400000000002</v>
      </c>
      <c r="I26" s="179">
        <v>7.9538199999999994</v>
      </c>
      <c r="J26" s="138">
        <v>9.23522</v>
      </c>
      <c r="K26" s="138">
        <v>7.7089800000000004</v>
      </c>
      <c r="L26" s="138">
        <v>7.0783200000000006</v>
      </c>
      <c r="M26" s="138">
        <v>6.0561400000000001</v>
      </c>
      <c r="N26" s="138">
        <v>7.1663100000000002</v>
      </c>
      <c r="O26" s="139">
        <f>SUM(C26:N26)</f>
        <v>87.020260000000007</v>
      </c>
      <c r="P26" s="111">
        <v>81.445080000000004</v>
      </c>
      <c r="Q26" s="22">
        <f>(Tabla1[[#This Row],[TOTAL]]/Tabla1[[#This Row],[Total 2016]])-1</f>
        <v>6.8453244812332503E-2</v>
      </c>
    </row>
    <row r="27" spans="1:17" ht="15" customHeight="1">
      <c r="A27" s="11" t="s">
        <v>77</v>
      </c>
      <c r="B27" s="12" t="s">
        <v>38</v>
      </c>
      <c r="C27" s="138">
        <v>0.32752999999999977</v>
      </c>
      <c r="D27" s="138">
        <v>0.37231999999999971</v>
      </c>
      <c r="E27" s="138">
        <v>0.21389999999999965</v>
      </c>
      <c r="F27" s="138">
        <v>0.36206000000000038</v>
      </c>
      <c r="G27" s="138">
        <v>0.33310999999999968</v>
      </c>
      <c r="H27" s="138">
        <v>0.54874999999999996</v>
      </c>
      <c r="I27" s="179">
        <v>0.35468000000000027</v>
      </c>
      <c r="J27" s="138">
        <v>0.32736999999999988</v>
      </c>
      <c r="K27" s="138">
        <v>0.42153999999999997</v>
      </c>
      <c r="L27" s="138">
        <v>0.42263000000000012</v>
      </c>
      <c r="M27" s="138">
        <v>0.24901000000000023</v>
      </c>
      <c r="N27" s="138">
        <v>0.38693000000000027</v>
      </c>
      <c r="O27" s="139">
        <f>SUM(C27:N27)</f>
        <v>4.3198299999999996</v>
      </c>
      <c r="P27" s="111">
        <v>6.5482899999999997</v>
      </c>
      <c r="Q27" s="22">
        <f>(Tabla1[[#This Row],[TOTAL]]/Tabla1[[#This Row],[Total 2016]])-1</f>
        <v>-0.3403117455091329</v>
      </c>
    </row>
    <row r="28" spans="1:17" ht="15" customHeight="1">
      <c r="A28" s="11" t="s">
        <v>78</v>
      </c>
      <c r="B28" s="12" t="s">
        <v>39</v>
      </c>
      <c r="C28" s="138">
        <v>21.84601</v>
      </c>
      <c r="D28" s="138">
        <v>18.508569999999999</v>
      </c>
      <c r="E28" s="138">
        <v>23.587619999999998</v>
      </c>
      <c r="F28" s="138">
        <v>20.342880000000001</v>
      </c>
      <c r="G28" s="138">
        <v>19.528689999999997</v>
      </c>
      <c r="H28" s="138">
        <v>27.860810000000001</v>
      </c>
      <c r="I28" s="179">
        <v>23.51286</v>
      </c>
      <c r="J28" s="138">
        <v>24.595969999999998</v>
      </c>
      <c r="K28" s="138">
        <v>23.760339999999999</v>
      </c>
      <c r="L28" s="138">
        <v>16.371829999999999</v>
      </c>
      <c r="M28" s="138">
        <v>22.459859999999995</v>
      </c>
      <c r="N28" s="138">
        <v>23.194089999999999</v>
      </c>
      <c r="O28" s="139">
        <f>SUM(C28:N28)</f>
        <v>265.56952999999999</v>
      </c>
      <c r="P28" s="111">
        <v>228.05125000000001</v>
      </c>
      <c r="Q28" s="22">
        <f>(Tabla1[[#This Row],[TOTAL]]/Tabla1[[#This Row],[Total 2016]])-1</f>
        <v>0.16451687942951398</v>
      </c>
    </row>
    <row r="29" spans="1:17" ht="15" customHeight="1">
      <c r="A29" s="11" t="s">
        <v>79</v>
      </c>
      <c r="B29" s="12" t="s">
        <v>40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79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9"/>
      <c r="P29" s="111">
        <v>42.936519999999994</v>
      </c>
      <c r="Q29" s="22"/>
    </row>
    <row r="30" spans="1:17" ht="15" customHeight="1">
      <c r="A30" s="11" t="s">
        <v>80</v>
      </c>
      <c r="B30" s="12" t="s">
        <v>41</v>
      </c>
      <c r="C30" s="138">
        <v>0.23772000000000026</v>
      </c>
      <c r="D30" s="138">
        <v>0.27127999999999974</v>
      </c>
      <c r="E30" s="138">
        <v>1.1409099999999999</v>
      </c>
      <c r="F30" s="138">
        <v>0.37267000000000006</v>
      </c>
      <c r="G30" s="138">
        <v>0.4620100000000002</v>
      </c>
      <c r="H30" s="138">
        <v>0.44294999999999984</v>
      </c>
      <c r="I30" s="179">
        <v>0.44834000000000013</v>
      </c>
      <c r="J30" s="138">
        <v>0.57738000000000012</v>
      </c>
      <c r="K30" s="138">
        <v>0.37952999999999976</v>
      </c>
      <c r="L30" s="138">
        <v>0.24727000000000043</v>
      </c>
      <c r="M30" s="138">
        <v>0.33940999999999988</v>
      </c>
      <c r="N30" s="138">
        <v>0.28711999999999988</v>
      </c>
      <c r="O30" s="139">
        <f t="shared" ref="O30:O35" si="2">SUM(C30:N30)</f>
        <v>5.2065899999999994</v>
      </c>
      <c r="P30" s="111">
        <v>3.7680199999999999</v>
      </c>
      <c r="Q30" s="22">
        <f>(Tabla1[[#This Row],[TOTAL]]/Tabla1[[#This Row],[Total 2016]])-1</f>
        <v>0.38178406696355105</v>
      </c>
    </row>
    <row r="31" spans="1:17" ht="15" customHeight="1">
      <c r="A31" s="11" t="s">
        <v>81</v>
      </c>
      <c r="B31" s="12" t="s">
        <v>42</v>
      </c>
      <c r="C31" s="138">
        <v>3.7179899999999999</v>
      </c>
      <c r="D31" s="138">
        <v>3.4289899999999998</v>
      </c>
      <c r="E31" s="138">
        <v>2.3969</v>
      </c>
      <c r="F31" s="138">
        <v>3.4170799999999999</v>
      </c>
      <c r="G31" s="138">
        <v>4.5955399999999997</v>
      </c>
      <c r="H31" s="138">
        <v>3.9060199999999998</v>
      </c>
      <c r="I31" s="179">
        <v>3.4296100000000003</v>
      </c>
      <c r="J31" s="138">
        <v>5.9912699999999992</v>
      </c>
      <c r="K31" s="138">
        <v>4.7651899999999996</v>
      </c>
      <c r="L31" s="138">
        <v>4.6009200000000003</v>
      </c>
      <c r="M31" s="138">
        <v>5.3229300000000004</v>
      </c>
      <c r="N31" s="138">
        <v>4.7251700000000003</v>
      </c>
      <c r="O31" s="139">
        <f t="shared" si="2"/>
        <v>50.297609999999999</v>
      </c>
      <c r="P31" s="111">
        <v>45.531250000000007</v>
      </c>
      <c r="Q31" s="22">
        <f>(Tabla1[[#This Row],[TOTAL]]/Tabla1[[#This Row],[Total 2016]])-1</f>
        <v>0.10468326698695929</v>
      </c>
    </row>
    <row r="32" spans="1:17" ht="15" customHeight="1">
      <c r="A32" s="11" t="s">
        <v>82</v>
      </c>
      <c r="B32" s="12" t="s">
        <v>43</v>
      </c>
      <c r="C32" s="138">
        <v>0.10815999999999999</v>
      </c>
      <c r="D32" s="138">
        <v>6.0950000000000004E-2</v>
      </c>
      <c r="E32" s="138">
        <v>9.9979999999999999E-2</v>
      </c>
      <c r="F32" s="138">
        <v>0.10104</v>
      </c>
      <c r="G32" s="138">
        <v>0.14604</v>
      </c>
      <c r="H32" s="138">
        <v>0.13040000000000002</v>
      </c>
      <c r="I32" s="179">
        <v>0.13836000000000001</v>
      </c>
      <c r="J32" s="138">
        <v>0.15994</v>
      </c>
      <c r="K32" s="138">
        <v>0.11954000000000001</v>
      </c>
      <c r="L32" s="138">
        <v>0.11331999999999999</v>
      </c>
      <c r="M32" s="138">
        <v>0.15709000000000001</v>
      </c>
      <c r="N32" s="138">
        <v>0.13103000000000001</v>
      </c>
      <c r="O32" s="139">
        <f t="shared" si="2"/>
        <v>1.4658500000000001</v>
      </c>
      <c r="P32" s="111">
        <v>1.27016</v>
      </c>
      <c r="Q32" s="22">
        <f>(Tabla1[[#This Row],[TOTAL]]/Tabla1[[#This Row],[Total 2016]])-1</f>
        <v>0.154067204131763</v>
      </c>
    </row>
    <row r="33" spans="1:18" ht="15" customHeight="1">
      <c r="A33" s="11" t="s">
        <v>83</v>
      </c>
      <c r="B33" s="12" t="s">
        <v>45</v>
      </c>
      <c r="C33" s="138">
        <v>2.74</v>
      </c>
      <c r="D33" s="138">
        <v>9.48</v>
      </c>
      <c r="E33" s="138">
        <v>9.68</v>
      </c>
      <c r="F33" s="138">
        <v>8.84</v>
      </c>
      <c r="G33" s="138">
        <v>11.28</v>
      </c>
      <c r="H33" s="138">
        <v>11.3</v>
      </c>
      <c r="I33" s="179">
        <v>13.5</v>
      </c>
      <c r="J33" s="138">
        <v>15.14</v>
      </c>
      <c r="K33" s="138">
        <v>12.36</v>
      </c>
      <c r="L33" s="138">
        <v>12.02</v>
      </c>
      <c r="M33" s="138">
        <v>9.76</v>
      </c>
      <c r="N33" s="138">
        <v>12.62</v>
      </c>
      <c r="O33" s="139">
        <f t="shared" si="2"/>
        <v>128.72</v>
      </c>
      <c r="P33" s="111">
        <v>0</v>
      </c>
      <c r="Q33" s="22"/>
    </row>
    <row r="34" spans="1:18" ht="15" customHeight="1">
      <c r="A34" s="11" t="s">
        <v>84</v>
      </c>
      <c r="B34" s="12" t="s">
        <v>46</v>
      </c>
      <c r="C34" s="138">
        <v>1.6909400000000001</v>
      </c>
      <c r="D34" s="138">
        <v>1.03952</v>
      </c>
      <c r="E34" s="138">
        <v>1.2008399999999999</v>
      </c>
      <c r="F34" s="138">
        <v>1.37107</v>
      </c>
      <c r="G34" s="138">
        <v>1.4256800000000001</v>
      </c>
      <c r="H34" s="138">
        <v>1.3389500000000001</v>
      </c>
      <c r="I34" s="179">
        <v>1.18177</v>
      </c>
      <c r="J34" s="138">
        <v>1.7060100000000002</v>
      </c>
      <c r="K34" s="138">
        <v>1.7743699999999998</v>
      </c>
      <c r="L34" s="138">
        <v>1.7668499999999998</v>
      </c>
      <c r="M34" s="138">
        <v>1.60273</v>
      </c>
      <c r="N34" s="138">
        <v>1.5064199999999999</v>
      </c>
      <c r="O34" s="139">
        <f t="shared" si="2"/>
        <v>17.605149999999998</v>
      </c>
      <c r="P34" s="111">
        <v>19.03764</v>
      </c>
      <c r="Q34" s="22">
        <f>(Tabla1[[#This Row],[TOTAL]]/Tabla1[[#This Row],[Total 2016]])-1</f>
        <v>-7.5245145931953861E-2</v>
      </c>
    </row>
    <row r="35" spans="1:18" ht="15" customHeight="1">
      <c r="A35" s="11" t="s">
        <v>85</v>
      </c>
      <c r="B35" s="12" t="s">
        <v>47</v>
      </c>
      <c r="C35" s="138">
        <v>10.74207</v>
      </c>
      <c r="D35" s="138">
        <v>11.31578</v>
      </c>
      <c r="E35" s="138">
        <v>12.49133</v>
      </c>
      <c r="F35" s="138">
        <v>13.18506</v>
      </c>
      <c r="G35" s="138">
        <v>14.35764</v>
      </c>
      <c r="H35" s="138">
        <v>13.07583</v>
      </c>
      <c r="I35" s="179">
        <v>16.64</v>
      </c>
      <c r="J35" s="138">
        <v>15.00605</v>
      </c>
      <c r="K35" s="138">
        <v>16.89406</v>
      </c>
      <c r="L35" s="138">
        <v>15.52863</v>
      </c>
      <c r="M35" s="138">
        <v>12.8986</v>
      </c>
      <c r="N35" s="138">
        <v>15.75361</v>
      </c>
      <c r="O35" s="139">
        <f t="shared" si="2"/>
        <v>167.88865999999999</v>
      </c>
      <c r="P35" s="111">
        <v>147.54057999999998</v>
      </c>
      <c r="Q35" s="22">
        <f>(Tabla1[[#This Row],[TOTAL]]/Tabla1[[#This Row],[Total 2016]])-1</f>
        <v>0.13791514171897656</v>
      </c>
    </row>
    <row r="36" spans="1:18" ht="15" customHeight="1">
      <c r="A36" s="11" t="s">
        <v>86</v>
      </c>
      <c r="B36" s="12" t="s">
        <v>48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79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9"/>
      <c r="P36" s="111">
        <v>0</v>
      </c>
      <c r="Q36" s="23"/>
    </row>
    <row r="37" spans="1:18" ht="15" customHeight="1">
      <c r="A37" s="11" t="s">
        <v>87</v>
      </c>
      <c r="B37" s="12" t="s">
        <v>49</v>
      </c>
      <c r="C37" s="138">
        <v>3.8211999999999997</v>
      </c>
      <c r="D37" s="138">
        <v>2.47709</v>
      </c>
      <c r="E37" s="138">
        <v>4.43513</v>
      </c>
      <c r="F37" s="138">
        <v>4.0447300000000004</v>
      </c>
      <c r="G37" s="138">
        <v>4.3745399999999997</v>
      </c>
      <c r="H37" s="138">
        <v>3.87723</v>
      </c>
      <c r="I37" s="179">
        <v>4.52963</v>
      </c>
      <c r="J37" s="138">
        <v>5.3488599999999993</v>
      </c>
      <c r="K37" s="138">
        <v>3.9499200000000001</v>
      </c>
      <c r="L37" s="138">
        <v>4.2448500000000005</v>
      </c>
      <c r="M37" s="138">
        <v>3.0735000000000001</v>
      </c>
      <c r="N37" s="138">
        <v>3.85242</v>
      </c>
      <c r="O37" s="139">
        <f>SUM(C37:N37)</f>
        <v>48.029100000000007</v>
      </c>
      <c r="P37" s="111">
        <v>48.317629999999994</v>
      </c>
      <c r="Q37" s="22">
        <f>(Tabla1[[#This Row],[TOTAL]]/Tabla1[[#This Row],[Total 2016]])-1</f>
        <v>-5.9715263352111414E-3</v>
      </c>
    </row>
    <row r="38" spans="1:18" ht="15" customHeight="1">
      <c r="A38" s="11" t="s">
        <v>88</v>
      </c>
      <c r="B38" s="12" t="s">
        <v>50</v>
      </c>
      <c r="C38" s="138">
        <v>3.8443299999999998</v>
      </c>
      <c r="D38" s="138">
        <v>3.8668100000000001</v>
      </c>
      <c r="E38" s="138">
        <v>3.43573</v>
      </c>
      <c r="F38" s="138">
        <v>3.5236300000000003</v>
      </c>
      <c r="G38" s="138">
        <v>3.7542900000000001</v>
      </c>
      <c r="H38" s="138">
        <v>5.13544</v>
      </c>
      <c r="I38" s="179">
        <v>4.7489499999999998</v>
      </c>
      <c r="J38" s="138">
        <v>5.09307</v>
      </c>
      <c r="K38" s="138">
        <v>3.8396300000000001</v>
      </c>
      <c r="L38" s="138">
        <v>4.27067</v>
      </c>
      <c r="M38" s="138">
        <v>4.2378100000000005</v>
      </c>
      <c r="N38" s="138">
        <v>4.5323599999999997</v>
      </c>
      <c r="O38" s="139">
        <f>SUM(C38:N38)</f>
        <v>50.282720000000005</v>
      </c>
      <c r="P38" s="111">
        <v>49.620320000000007</v>
      </c>
      <c r="Q38" s="22">
        <f>(Tabla1[[#This Row],[TOTAL]]/Tabla1[[#This Row],[Total 2016]])-1</f>
        <v>1.3349369774318331E-2</v>
      </c>
    </row>
    <row r="39" spans="1:18" ht="15" customHeight="1">
      <c r="A39" s="11" t="s">
        <v>89</v>
      </c>
      <c r="B39" s="12" t="s">
        <v>51</v>
      </c>
      <c r="C39" s="138">
        <v>1.3193800000000002</v>
      </c>
      <c r="D39" s="138">
        <v>1.0347999999999999</v>
      </c>
      <c r="E39" s="138">
        <v>0.81059999999999999</v>
      </c>
      <c r="F39" s="138">
        <v>0.99834000000000001</v>
      </c>
      <c r="G39" s="138">
        <v>1.24122</v>
      </c>
      <c r="H39" s="138">
        <v>1.0898599999999998</v>
      </c>
      <c r="I39" s="179">
        <v>1.6975899999999999</v>
      </c>
      <c r="J39" s="138">
        <v>1.3134400000000002</v>
      </c>
      <c r="K39" s="138">
        <v>1.67381</v>
      </c>
      <c r="L39" s="138">
        <v>1.2510599999999998</v>
      </c>
      <c r="M39" s="138">
        <v>0.90867999999999993</v>
      </c>
      <c r="N39" s="138">
        <v>1.1655499999999999</v>
      </c>
      <c r="O39" s="139">
        <f>SUM(C39:N39)</f>
        <v>14.50433</v>
      </c>
      <c r="P39" s="111">
        <v>12.634990000000002</v>
      </c>
      <c r="Q39" s="22">
        <f>(Tabla1[[#This Row],[TOTAL]]/Tabla1[[#This Row],[Total 2016]])-1</f>
        <v>0.14794946414678578</v>
      </c>
    </row>
    <row r="40" spans="1:18" ht="15" customHeight="1">
      <c r="A40" s="76" t="s">
        <v>90</v>
      </c>
      <c r="B40" s="18" t="s">
        <v>52</v>
      </c>
      <c r="C40" s="141">
        <v>6.2976999999999999</v>
      </c>
      <c r="D40" s="141">
        <v>5.76816</v>
      </c>
      <c r="E40" s="141">
        <v>5.2835400000000003</v>
      </c>
      <c r="F40" s="141">
        <v>6.2241299999999997</v>
      </c>
      <c r="G40" s="141">
        <v>6.8741899999999996</v>
      </c>
      <c r="H40" s="141">
        <v>7.5023100000000005</v>
      </c>
      <c r="I40" s="180">
        <v>7.02311</v>
      </c>
      <c r="J40" s="141">
        <v>8.0614500000000007</v>
      </c>
      <c r="K40" s="141">
        <v>6.4335100000000001</v>
      </c>
      <c r="L40" s="141">
        <v>5.7280500000000005</v>
      </c>
      <c r="M40" s="141">
        <v>5.4796000000000005</v>
      </c>
      <c r="N40" s="141">
        <v>6.2596699999999998</v>
      </c>
      <c r="O40" s="142">
        <f>SUM(C40:N40)</f>
        <v>76.935420000000008</v>
      </c>
      <c r="P40" s="112">
        <v>73.407139999999998</v>
      </c>
      <c r="Q40" s="77">
        <f>(Tabla1[[#This Row],[TOTAL]]/Tabla1[[#This Row],[Total 2016]])-1</f>
        <v>4.8064534321865748E-2</v>
      </c>
    </row>
    <row r="41" spans="1:18" s="21" customFormat="1" ht="15" customHeight="1">
      <c r="A41" s="79"/>
      <c r="B41" s="80"/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81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5"/>
      <c r="P41" s="117">
        <v>0</v>
      </c>
      <c r="Q41" s="81"/>
      <c r="R41" s="6"/>
    </row>
    <row r="42" spans="1:18" ht="15" customHeight="1">
      <c r="A42" s="78" t="s">
        <v>91</v>
      </c>
      <c r="B42" s="33" t="s">
        <v>19</v>
      </c>
      <c r="C42" s="146">
        <v>1.2813699999999999</v>
      </c>
      <c r="D42" s="146">
        <v>1.13591</v>
      </c>
      <c r="E42" s="146">
        <v>1.65144</v>
      </c>
      <c r="F42" s="146">
        <v>1.5849000000000002</v>
      </c>
      <c r="G42" s="146">
        <v>1.8407500000000001</v>
      </c>
      <c r="H42" s="146">
        <v>1.5152099999999999</v>
      </c>
      <c r="I42" s="182">
        <v>1.4915099999999999</v>
      </c>
      <c r="J42" s="146">
        <v>2.3097500000000002</v>
      </c>
      <c r="K42" s="146">
        <v>1.3321800000000001</v>
      </c>
      <c r="L42" s="146">
        <v>1.1354500000000001</v>
      </c>
      <c r="M42" s="146">
        <v>1.4432400000000001</v>
      </c>
      <c r="N42" s="146">
        <v>1.46418</v>
      </c>
      <c r="O42" s="147">
        <f t="shared" ref="O42:O47" si="3">SUM(C42:N42)</f>
        <v>18.185890000000001</v>
      </c>
      <c r="P42" s="113">
        <v>15.665319999999999</v>
      </c>
      <c r="Q42" s="22">
        <f>(Tabla1[[#This Row],[TOTAL]]/Tabla1[[#This Row],[Total 2016]])-1</f>
        <v>0.1609012774715104</v>
      </c>
    </row>
    <row r="43" spans="1:18" ht="15" customHeight="1">
      <c r="A43" s="11" t="s">
        <v>92</v>
      </c>
      <c r="B43" s="12" t="s">
        <v>20</v>
      </c>
      <c r="C43" s="138">
        <v>0.42859999999999993</v>
      </c>
      <c r="D43" s="138">
        <v>0.5341300000000001</v>
      </c>
      <c r="E43" s="138">
        <v>0.57281999999999966</v>
      </c>
      <c r="F43" s="138">
        <v>0.61059999999999992</v>
      </c>
      <c r="G43" s="138">
        <v>0.4196700000000001</v>
      </c>
      <c r="H43" s="138">
        <v>0.61347000000000029</v>
      </c>
      <c r="I43" s="179">
        <v>0.68603999999999998</v>
      </c>
      <c r="J43" s="138">
        <v>0.66610000000000036</v>
      </c>
      <c r="K43" s="138">
        <v>0.81280999999999948</v>
      </c>
      <c r="L43" s="138">
        <v>0.53821000000000008</v>
      </c>
      <c r="M43" s="138">
        <v>0.47730000000000017</v>
      </c>
      <c r="N43" s="138">
        <v>0.62963000000000013</v>
      </c>
      <c r="O43" s="139">
        <f t="shared" si="3"/>
        <v>6.9893800000000006</v>
      </c>
      <c r="P43" s="111">
        <v>7.1353300000000006</v>
      </c>
      <c r="Q43" s="22">
        <f>(Tabla1[[#This Row],[TOTAL]]/Tabla1[[#This Row],[Total 2016]])-1</f>
        <v>-2.0454555010069653E-2</v>
      </c>
    </row>
    <row r="44" spans="1:18" ht="15" customHeight="1">
      <c r="A44" s="11" t="s">
        <v>93</v>
      </c>
      <c r="B44" s="12" t="s">
        <v>24</v>
      </c>
      <c r="C44" s="138">
        <v>0.10590999999999999</v>
      </c>
      <c r="D44" s="138">
        <v>0.12432</v>
      </c>
      <c r="E44" s="138">
        <v>0.15</v>
      </c>
      <c r="F44" s="138">
        <v>0.3488</v>
      </c>
      <c r="G44" s="138">
        <v>0.31797000000000003</v>
      </c>
      <c r="H44" s="138">
        <v>0.15406999999999998</v>
      </c>
      <c r="I44" s="179">
        <v>0.17374999999999999</v>
      </c>
      <c r="J44" s="138">
        <v>0.27368999999999999</v>
      </c>
      <c r="K44" s="138">
        <v>0.29238999999999998</v>
      </c>
      <c r="L44" s="138">
        <v>0.13791999999999999</v>
      </c>
      <c r="M44" s="138">
        <v>0.21575</v>
      </c>
      <c r="N44" s="138">
        <v>9.6239999999999992E-2</v>
      </c>
      <c r="O44" s="139">
        <f t="shared" si="3"/>
        <v>2.3908099999999997</v>
      </c>
      <c r="P44" s="111">
        <v>3.8106399999999998</v>
      </c>
      <c r="Q44" s="22">
        <f>(Tabla1[[#This Row],[TOTAL]]/Tabla1[[#This Row],[Total 2016]])-1</f>
        <v>-0.37259620431213658</v>
      </c>
    </row>
    <row r="45" spans="1:18" ht="15" customHeight="1">
      <c r="A45" s="14" t="s">
        <v>94</v>
      </c>
      <c r="B45" s="15" t="s">
        <v>44</v>
      </c>
      <c r="C45" s="141">
        <v>1.6866700000000001</v>
      </c>
      <c r="D45" s="141">
        <v>1.8572200000000001</v>
      </c>
      <c r="E45" s="141">
        <v>2.67178</v>
      </c>
      <c r="F45" s="141">
        <v>2.2217600000000002</v>
      </c>
      <c r="G45" s="141">
        <v>2.6830100000000003</v>
      </c>
      <c r="H45" s="141">
        <v>2.7344400000000002</v>
      </c>
      <c r="I45" s="180">
        <v>2.6309800000000001</v>
      </c>
      <c r="J45" s="141">
        <v>3.2044600000000001</v>
      </c>
      <c r="K45" s="141">
        <v>2.4565100000000002</v>
      </c>
      <c r="L45" s="141">
        <v>1.82097</v>
      </c>
      <c r="M45" s="141">
        <v>2.21482</v>
      </c>
      <c r="N45" s="141">
        <v>2.1271100000000001</v>
      </c>
      <c r="O45" s="142">
        <f t="shared" si="3"/>
        <v>28.309730000000002</v>
      </c>
      <c r="P45" s="112">
        <v>30.952359999999995</v>
      </c>
      <c r="Q45" s="77">
        <f>(Tabla1[[#This Row],[TOTAL]]/Tabla1[[#This Row],[Total 2016]])-1</f>
        <v>-8.5377334716964848E-2</v>
      </c>
    </row>
    <row r="46" spans="1:18" ht="16.95" customHeight="1">
      <c r="A46" s="19"/>
      <c r="B46" s="20" t="s">
        <v>98</v>
      </c>
      <c r="C46" s="183">
        <f>SUBTOTAL(109,C4:C45)</f>
        <v>344.92104000000012</v>
      </c>
      <c r="D46" s="183">
        <f t="shared" ref="D46:N46" si="4">SUBTOTAL(109,D4:D45)</f>
        <v>293.52001999999999</v>
      </c>
      <c r="E46" s="183">
        <f t="shared" si="4"/>
        <v>328.37452000000013</v>
      </c>
      <c r="F46" s="183">
        <f t="shared" si="4"/>
        <v>305.20326000000006</v>
      </c>
      <c r="G46" s="183">
        <f t="shared" si="4"/>
        <v>347.76200000000011</v>
      </c>
      <c r="H46" s="183">
        <f t="shared" si="4"/>
        <v>368.07934000000006</v>
      </c>
      <c r="I46" s="183">
        <f t="shared" si="4"/>
        <v>375.07928999999984</v>
      </c>
      <c r="J46" s="183">
        <f t="shared" si="4"/>
        <v>359.09086000000002</v>
      </c>
      <c r="K46" s="183">
        <f t="shared" si="4"/>
        <v>368.49488000000002</v>
      </c>
      <c r="L46" s="183">
        <f t="shared" si="4"/>
        <v>352.97814999999991</v>
      </c>
      <c r="M46" s="183">
        <f t="shared" si="4"/>
        <v>321.69999000000001</v>
      </c>
      <c r="N46" s="183">
        <f t="shared" si="4"/>
        <v>375.27998000000014</v>
      </c>
      <c r="O46" s="183">
        <f t="shared" si="3"/>
        <v>4140.4833300000009</v>
      </c>
      <c r="P46" s="184">
        <f>SUBTOTAL(109,P4:P45)</f>
        <v>3879.3416900000002</v>
      </c>
      <c r="Q46" s="175">
        <f>(Tabla1[[#This Row],[TOTAL]]/Tabla1[[#This Row],[Total 2016]])-1</f>
        <v>6.7315967725441794E-2</v>
      </c>
    </row>
    <row r="47" spans="1:18" s="5" customFormat="1" ht="16.95" customHeight="1">
      <c r="A47" s="4"/>
      <c r="B47" s="17" t="s">
        <v>97</v>
      </c>
      <c r="C47" s="185">
        <v>322.40004000000005</v>
      </c>
      <c r="D47" s="185">
        <v>287.90001999999998</v>
      </c>
      <c r="E47" s="185">
        <v>309.98957999999993</v>
      </c>
      <c r="F47" s="185">
        <v>305.78400000000011</v>
      </c>
      <c r="G47" s="185">
        <v>316.39997999999997</v>
      </c>
      <c r="H47" s="185">
        <v>335.62998999999996</v>
      </c>
      <c r="I47" s="185">
        <v>339.28</v>
      </c>
      <c r="J47" s="185">
        <v>324.38000000000005</v>
      </c>
      <c r="K47" s="185">
        <v>338.35911000000004</v>
      </c>
      <c r="L47" s="185">
        <v>324.97998000000013</v>
      </c>
      <c r="M47" s="185">
        <v>310.52902</v>
      </c>
      <c r="N47" s="185">
        <v>363.70997000000017</v>
      </c>
      <c r="O47" s="185">
        <f t="shared" si="3"/>
        <v>3879.3416900000002</v>
      </c>
      <c r="P47" s="186"/>
      <c r="Q47" s="25"/>
    </row>
    <row r="48" spans="1:18" ht="16.95" customHeight="1">
      <c r="B48" s="132" t="s">
        <v>108</v>
      </c>
    </row>
  </sheetData>
  <sheetProtection sheet="1" objects="1" scenarios="1"/>
  <sortState ref="A4:O44">
    <sortCondition ref="A4:A44"/>
  </sortState>
  <pageMargins left="0.31496062992125984" right="0.23622047244094491" top="0.6692913385826772" bottom="0.5" header="0.19685039370078741" footer="0.19685039370078741"/>
  <pageSetup paperSize="9" scale="68" fitToHeight="0" orientation="landscape" r:id="rId1"/>
  <headerFooter alignWithMargins="0">
    <oddHeader>&amp;L&amp;G&amp;C&amp;F&amp;R&amp;G</oddHeader>
    <oddFooter>&amp;C&amp;A&amp;R&amp;P de &amp;N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LT1048576"/>
  <sheetViews>
    <sheetView showZeros="0" tabSelected="1" zoomScale="80" zoomScaleNormal="80" workbookViewId="0">
      <selection activeCell="F18" sqref="F18"/>
    </sheetView>
  </sheetViews>
  <sheetFormatPr baseColWidth="10" defaultColWidth="11.5546875" defaultRowHeight="15" customHeight="1"/>
  <cols>
    <col min="1" max="1" width="7.5546875" style="38" customWidth="1"/>
    <col min="2" max="2" width="28.44140625" style="31" bestFit="1" customWidth="1"/>
    <col min="3" max="15" width="10.6640625" style="49" customWidth="1"/>
    <col min="16" max="16" width="10.5546875" style="31" customWidth="1"/>
    <col min="17" max="17" width="12.44140625" style="31" customWidth="1"/>
    <col min="18" max="1009" width="18.88671875" style="31" customWidth="1"/>
    <col min="1010" max="16384" width="11.5546875" style="31"/>
  </cols>
  <sheetData>
    <row r="1" spans="1:17" ht="15" customHeight="1">
      <c r="A1" s="37" t="s">
        <v>101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7" ht="15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s="37" customFormat="1" ht="32.4" customHeight="1">
      <c r="A3" s="39" t="s">
        <v>96</v>
      </c>
      <c r="B3" s="27" t="s">
        <v>53</v>
      </c>
      <c r="C3" s="28" t="s">
        <v>0</v>
      </c>
      <c r="D3" s="28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8" t="s">
        <v>12</v>
      </c>
      <c r="P3" s="50" t="s">
        <v>97</v>
      </c>
      <c r="Q3" s="30" t="s">
        <v>99</v>
      </c>
    </row>
    <row r="4" spans="1:17" ht="15" customHeight="1">
      <c r="A4" s="40">
        <v>1</v>
      </c>
      <c r="B4" s="41" t="s">
        <v>13</v>
      </c>
      <c r="C4" s="152">
        <v>0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>
        <v>0</v>
      </c>
      <c r="P4" s="154"/>
      <c r="Q4" s="51"/>
    </row>
    <row r="5" spans="1:17" ht="15" customHeight="1">
      <c r="A5" s="43">
        <v>2</v>
      </c>
      <c r="B5" s="44" t="s">
        <v>14</v>
      </c>
      <c r="C5" s="155">
        <v>1.48</v>
      </c>
      <c r="D5" s="155">
        <v>1.64</v>
      </c>
      <c r="E5" s="155">
        <v>2.14</v>
      </c>
      <c r="F5" s="155">
        <v>2.6</v>
      </c>
      <c r="G5" s="155">
        <v>2.56</v>
      </c>
      <c r="H5" s="155">
        <v>2.76</v>
      </c>
      <c r="I5" s="156">
        <v>2</v>
      </c>
      <c r="J5" s="155">
        <v>1.22</v>
      </c>
      <c r="K5" s="155">
        <v>2.44</v>
      </c>
      <c r="L5" s="155">
        <v>2.14</v>
      </c>
      <c r="M5" s="155">
        <v>1.9</v>
      </c>
      <c r="N5" s="155">
        <v>2.1</v>
      </c>
      <c r="O5" s="157">
        <f>SUM(Tabla2[[#This Row],[Gener]:[Desembre]])</f>
        <v>24.98</v>
      </c>
      <c r="P5" s="158">
        <v>26.716669999999997</v>
      </c>
      <c r="Q5" s="52">
        <f>(Tabla2[[#This Row],[TOTAL]]/Tabla2[[#This Row],[Total 2016]])-1</f>
        <v>-6.5003235807456372E-2</v>
      </c>
    </row>
    <row r="6" spans="1:17" ht="15" customHeight="1">
      <c r="A6" s="43">
        <v>3</v>
      </c>
      <c r="B6" s="44" t="s">
        <v>15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6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7">
        <f>SUM(Tabla2[[#This Row],[Gener]:[Desembre]])</f>
        <v>0</v>
      </c>
      <c r="P6" s="158">
        <v>0</v>
      </c>
      <c r="Q6" s="53"/>
    </row>
    <row r="7" spans="1:17" ht="15" customHeight="1">
      <c r="A7" s="43">
        <v>4</v>
      </c>
      <c r="B7" s="44" t="s">
        <v>16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6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7">
        <f>SUM(Tabla2[[#This Row],[Gener]:[Desembre]])</f>
        <v>0</v>
      </c>
      <c r="P7" s="158">
        <v>0</v>
      </c>
      <c r="Q7" s="53"/>
    </row>
    <row r="8" spans="1:17" ht="15" customHeight="1">
      <c r="A8" s="43">
        <v>5</v>
      </c>
      <c r="B8" s="44" t="s">
        <v>17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6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7">
        <f>SUM(Tabla2[[#This Row],[Gener]:[Desembre]])</f>
        <v>0</v>
      </c>
      <c r="P8" s="159">
        <v>0</v>
      </c>
      <c r="Q8" s="53"/>
    </row>
    <row r="9" spans="1:17" ht="15" customHeight="1">
      <c r="A9" s="43">
        <v>6</v>
      </c>
      <c r="B9" s="44" t="s">
        <v>18</v>
      </c>
      <c r="C9" s="155">
        <v>1.64</v>
      </c>
      <c r="D9" s="155">
        <v>0.96</v>
      </c>
      <c r="E9" s="155">
        <v>1.88</v>
      </c>
      <c r="F9" s="155">
        <v>1.56</v>
      </c>
      <c r="G9" s="155">
        <v>1.32</v>
      </c>
      <c r="H9" s="155">
        <v>1.78</v>
      </c>
      <c r="I9" s="156">
        <v>1.22</v>
      </c>
      <c r="J9" s="155">
        <v>0.82</v>
      </c>
      <c r="K9" s="155">
        <v>1.34</v>
      </c>
      <c r="L9" s="155">
        <v>1.26</v>
      </c>
      <c r="M9" s="155">
        <v>1.94</v>
      </c>
      <c r="N9" s="155">
        <v>2.12</v>
      </c>
      <c r="O9" s="157">
        <f>SUM(Tabla2[[#This Row],[Gener]:[Desembre]])</f>
        <v>17.84</v>
      </c>
      <c r="P9" s="158">
        <v>15.3</v>
      </c>
      <c r="Q9" s="52">
        <f>(Tabla2[[#This Row],[TOTAL]]/Tabla2[[#This Row],[Total 2016]])-1</f>
        <v>0.16601307189542469</v>
      </c>
    </row>
    <row r="10" spans="1:17" ht="15" customHeight="1">
      <c r="A10" s="43">
        <v>7</v>
      </c>
      <c r="B10" s="44" t="s">
        <v>95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6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7">
        <f>SUM(Tabla2[[#This Row],[Gener]:[Desembre]])</f>
        <v>0</v>
      </c>
      <c r="P10" s="158">
        <v>0</v>
      </c>
      <c r="Q10" s="53"/>
    </row>
    <row r="11" spans="1:17" ht="15" customHeight="1">
      <c r="A11" s="43">
        <v>8</v>
      </c>
      <c r="B11" s="44" t="s">
        <v>21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6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7">
        <f>SUM(Tabla2[[#This Row],[Gener]:[Desembre]])</f>
        <v>0</v>
      </c>
      <c r="P11" s="158">
        <v>0</v>
      </c>
      <c r="Q11" s="53"/>
    </row>
    <row r="12" spans="1:17" ht="15" customHeight="1">
      <c r="A12" s="43">
        <v>9</v>
      </c>
      <c r="B12" s="44" t="s">
        <v>22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6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7">
        <f>SUM(Tabla2[[#This Row],[Gener]:[Desembre]])</f>
        <v>0</v>
      </c>
      <c r="P12" s="159">
        <v>0</v>
      </c>
      <c r="Q12" s="53"/>
    </row>
    <row r="13" spans="1:17" ht="15" customHeight="1">
      <c r="A13" s="43">
        <v>10</v>
      </c>
      <c r="B13" s="44" t="s">
        <v>23</v>
      </c>
      <c r="C13" s="155">
        <v>3.14</v>
      </c>
      <c r="D13" s="155">
        <v>2.8</v>
      </c>
      <c r="E13" s="155">
        <v>3.08</v>
      </c>
      <c r="F13" s="155">
        <v>2.86</v>
      </c>
      <c r="G13" s="155">
        <v>3.62</v>
      </c>
      <c r="H13" s="155">
        <v>3.28</v>
      </c>
      <c r="I13" s="156">
        <v>2.6</v>
      </c>
      <c r="J13" s="155">
        <v>1.6</v>
      </c>
      <c r="K13" s="155">
        <v>3.09</v>
      </c>
      <c r="L13" s="155">
        <v>2.94</v>
      </c>
      <c r="M13" s="155">
        <v>3.36</v>
      </c>
      <c r="N13" s="155">
        <v>2.62</v>
      </c>
      <c r="O13" s="157">
        <f>SUM(Tabla2[[#This Row],[Gener]:[Desembre]])</f>
        <v>34.99</v>
      </c>
      <c r="P13" s="158">
        <v>33.82</v>
      </c>
      <c r="Q13" s="52">
        <f>(Tabla2[[#This Row],[TOTAL]]/Tabla2[[#This Row],[Total 2016]])-1</f>
        <v>3.459491425192196E-2</v>
      </c>
    </row>
    <row r="14" spans="1:17" ht="15" customHeight="1">
      <c r="A14" s="43">
        <v>11</v>
      </c>
      <c r="B14" s="44" t="s">
        <v>25</v>
      </c>
      <c r="C14" s="155">
        <v>3.84</v>
      </c>
      <c r="D14" s="155">
        <v>5.51</v>
      </c>
      <c r="E14" s="155">
        <v>5.2154499999999997</v>
      </c>
      <c r="F14" s="155">
        <v>5.4263199999999996</v>
      </c>
      <c r="G14" s="155">
        <v>4.92</v>
      </c>
      <c r="H14" s="155">
        <v>6.54</v>
      </c>
      <c r="I14" s="156">
        <v>4.54</v>
      </c>
      <c r="J14" s="155">
        <v>4.08</v>
      </c>
      <c r="K14" s="155">
        <v>3.4451399999999999</v>
      </c>
      <c r="L14" s="155">
        <v>6.2518199999999995</v>
      </c>
      <c r="M14" s="155">
        <v>3.52</v>
      </c>
      <c r="N14" s="155">
        <v>4.2</v>
      </c>
      <c r="O14" s="157">
        <f>SUM(Tabla2[[#This Row],[Gener]:[Desembre]])</f>
        <v>57.488730000000004</v>
      </c>
      <c r="P14" s="158">
        <v>31.373330000000003</v>
      </c>
      <c r="Q14" s="52">
        <f>(Tabla2[[#This Row],[TOTAL]]/Tabla2[[#This Row],[Total 2016]])-1</f>
        <v>0.83240765325198174</v>
      </c>
    </row>
    <row r="15" spans="1:17" ht="15" customHeight="1">
      <c r="A15" s="43">
        <v>12</v>
      </c>
      <c r="B15" s="44" t="s">
        <v>26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6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7">
        <f>SUM(Tabla2[[#This Row],[Gener]:[Desembre]])</f>
        <v>0</v>
      </c>
      <c r="P15" s="158">
        <v>0</v>
      </c>
      <c r="Q15" s="53"/>
    </row>
    <row r="16" spans="1:17" ht="15" customHeight="1">
      <c r="A16" s="43">
        <v>13</v>
      </c>
      <c r="B16" s="44" t="s">
        <v>27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6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7">
        <f>SUM(Tabla2[[#This Row],[Gener]:[Desembre]])</f>
        <v>0</v>
      </c>
      <c r="P16" s="158">
        <v>0</v>
      </c>
      <c r="Q16" s="53"/>
    </row>
    <row r="17" spans="1:1008" ht="15" customHeight="1">
      <c r="A17" s="43">
        <v>14</v>
      </c>
      <c r="B17" s="44" t="s">
        <v>28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6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7">
        <f>SUM(Tabla2[[#This Row],[Gener]:[Desembre]])</f>
        <v>0</v>
      </c>
      <c r="P17" s="158">
        <v>0</v>
      </c>
      <c r="Q17" s="53"/>
    </row>
    <row r="18" spans="1:1008" ht="15" customHeight="1">
      <c r="A18" s="43">
        <v>15</v>
      </c>
      <c r="B18" s="44" t="s">
        <v>29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6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7">
        <f>SUM(Tabla2[[#This Row],[Gener]:[Desembre]])</f>
        <v>0</v>
      </c>
      <c r="P18" s="158">
        <v>0</v>
      </c>
      <c r="Q18" s="53"/>
    </row>
    <row r="19" spans="1:1008" ht="15" customHeight="1">
      <c r="A19" s="43">
        <v>16</v>
      </c>
      <c r="B19" s="44" t="s">
        <v>30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5">
        <v>0</v>
      </c>
      <c r="K19" s="155">
        <v>0</v>
      </c>
      <c r="L19" s="157">
        <v>0</v>
      </c>
      <c r="M19" s="157">
        <v>0</v>
      </c>
      <c r="N19" s="157">
        <v>0</v>
      </c>
      <c r="O19" s="157">
        <f>SUM(Tabla2[[#This Row],[Gener]:[Desembre]])</f>
        <v>0</v>
      </c>
      <c r="P19" s="158">
        <v>0</v>
      </c>
      <c r="Q19" s="53"/>
    </row>
    <row r="20" spans="1:1008" ht="15" customHeight="1">
      <c r="A20" s="43">
        <v>17</v>
      </c>
      <c r="B20" s="44" t="s">
        <v>31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7">
        <f>SUM(Tabla2[[#This Row],[Gener]:[Desembre]])</f>
        <v>0</v>
      </c>
      <c r="P20" s="158">
        <v>0</v>
      </c>
      <c r="Q20" s="53"/>
    </row>
    <row r="21" spans="1:1008" ht="15" customHeight="1">
      <c r="A21" s="43">
        <v>18</v>
      </c>
      <c r="B21" s="44" t="s">
        <v>32</v>
      </c>
      <c r="C21" s="155">
        <v>21.56</v>
      </c>
      <c r="D21" s="155">
        <v>18.239999999999998</v>
      </c>
      <c r="E21" s="155">
        <v>22.86</v>
      </c>
      <c r="F21" s="155">
        <v>17.16</v>
      </c>
      <c r="G21" s="155">
        <v>24</v>
      </c>
      <c r="H21" s="155">
        <v>28.02</v>
      </c>
      <c r="I21" s="155">
        <v>20.38</v>
      </c>
      <c r="J21" s="155">
        <v>13.4</v>
      </c>
      <c r="K21" s="155">
        <v>24.12</v>
      </c>
      <c r="L21" s="155">
        <v>24.02</v>
      </c>
      <c r="M21" s="155">
        <v>23.32</v>
      </c>
      <c r="N21" s="155">
        <v>21.7</v>
      </c>
      <c r="O21" s="157">
        <f>SUM(Tabla2[[#This Row],[Gener]:[Desembre]])</f>
        <v>258.78000000000003</v>
      </c>
      <c r="P21" s="158">
        <v>291.32</v>
      </c>
      <c r="Q21" s="52">
        <f>(Tabla2[[#This Row],[TOTAL]]/Tabla2[[#This Row],[Total 2016]])-1</f>
        <v>-0.11169847590278714</v>
      </c>
    </row>
    <row r="22" spans="1:1008" ht="15" customHeight="1">
      <c r="A22" s="43">
        <v>19</v>
      </c>
      <c r="B22" s="44" t="s">
        <v>33</v>
      </c>
      <c r="C22" s="155">
        <v>2.5</v>
      </c>
      <c r="D22" s="155">
        <v>2.9</v>
      </c>
      <c r="E22" s="155">
        <v>4.4400000000000004</v>
      </c>
      <c r="F22" s="155">
        <v>2.3199999999999998</v>
      </c>
      <c r="G22" s="155">
        <v>3.74</v>
      </c>
      <c r="H22" s="155">
        <v>3.32</v>
      </c>
      <c r="I22" s="155">
        <v>3.24</v>
      </c>
      <c r="J22" s="155">
        <v>1.18</v>
      </c>
      <c r="K22" s="155">
        <v>2.08</v>
      </c>
      <c r="L22" s="155">
        <v>3.02</v>
      </c>
      <c r="M22" s="155">
        <v>2.2999999999999998</v>
      </c>
      <c r="N22" s="155">
        <v>2.44</v>
      </c>
      <c r="O22" s="157">
        <f>SUM(Tabla2[[#This Row],[Gener]:[Desembre]])</f>
        <v>33.479999999999997</v>
      </c>
      <c r="P22" s="158">
        <v>33.42</v>
      </c>
      <c r="Q22" s="52">
        <f>(Tabla2[[#This Row],[TOTAL]]/Tabla2[[#This Row],[Total 2016]])-1</f>
        <v>1.7953321364450048E-3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37"/>
      <c r="SD22" s="37"/>
      <c r="SE22" s="37"/>
      <c r="SF22" s="37"/>
      <c r="SG22" s="37"/>
      <c r="SH22" s="37"/>
      <c r="SI22" s="37"/>
      <c r="SJ22" s="37"/>
      <c r="SK22" s="37"/>
      <c r="SL22" s="37"/>
      <c r="SM22" s="37"/>
      <c r="SN22" s="37"/>
      <c r="SO22" s="37"/>
      <c r="SP22" s="37"/>
      <c r="SQ22" s="37"/>
      <c r="SR22" s="37"/>
      <c r="SS22" s="37"/>
      <c r="ST22" s="37"/>
      <c r="SU22" s="37"/>
      <c r="SV22" s="37"/>
      <c r="SW22" s="37"/>
      <c r="SX22" s="37"/>
      <c r="SY22" s="37"/>
      <c r="SZ22" s="37"/>
      <c r="TA22" s="37"/>
      <c r="TB22" s="37"/>
      <c r="TC22" s="37"/>
      <c r="TD22" s="37"/>
      <c r="TE22" s="37"/>
      <c r="TF22" s="37"/>
      <c r="TG22" s="37"/>
      <c r="TH22" s="37"/>
      <c r="TI22" s="37"/>
      <c r="TJ22" s="37"/>
      <c r="TK22" s="37"/>
      <c r="TL22" s="37"/>
      <c r="TM22" s="37"/>
      <c r="TN22" s="37"/>
      <c r="TO22" s="37"/>
      <c r="TP22" s="37"/>
      <c r="TQ22" s="37"/>
      <c r="TR22" s="37"/>
      <c r="TS22" s="37"/>
      <c r="TT22" s="37"/>
      <c r="TU22" s="37"/>
      <c r="TV22" s="37"/>
      <c r="TW22" s="37"/>
      <c r="TX22" s="37"/>
      <c r="TY22" s="37"/>
      <c r="TZ22" s="37"/>
      <c r="UA22" s="37"/>
      <c r="UB22" s="37"/>
      <c r="UC22" s="37"/>
      <c r="UD22" s="37"/>
      <c r="UE22" s="37"/>
      <c r="UF22" s="37"/>
      <c r="UG22" s="37"/>
      <c r="UH22" s="37"/>
      <c r="UI22" s="37"/>
      <c r="UJ22" s="37"/>
      <c r="UK22" s="37"/>
      <c r="UL22" s="37"/>
      <c r="UM22" s="37"/>
      <c r="UN22" s="37"/>
      <c r="UO22" s="37"/>
      <c r="UP22" s="37"/>
      <c r="UQ22" s="37"/>
      <c r="UR22" s="37"/>
      <c r="US22" s="37"/>
      <c r="UT22" s="37"/>
      <c r="UU22" s="37"/>
      <c r="UV22" s="37"/>
      <c r="UW22" s="37"/>
      <c r="UX22" s="37"/>
      <c r="UY22" s="37"/>
      <c r="UZ22" s="37"/>
      <c r="VA22" s="37"/>
      <c r="VB22" s="37"/>
      <c r="VC22" s="37"/>
      <c r="VD22" s="37"/>
      <c r="VE22" s="37"/>
      <c r="VF22" s="37"/>
      <c r="VG22" s="37"/>
      <c r="VH22" s="37"/>
      <c r="VI22" s="37"/>
      <c r="VJ22" s="37"/>
      <c r="VK22" s="37"/>
      <c r="VL22" s="37"/>
      <c r="VM22" s="37"/>
      <c r="VN22" s="37"/>
      <c r="VO22" s="37"/>
      <c r="VP22" s="37"/>
      <c r="VQ22" s="37"/>
      <c r="VR22" s="37"/>
      <c r="VS22" s="37"/>
      <c r="VT22" s="37"/>
      <c r="VU22" s="37"/>
      <c r="VV22" s="37"/>
      <c r="VW22" s="37"/>
      <c r="VX22" s="37"/>
      <c r="VY22" s="37"/>
      <c r="VZ22" s="37"/>
      <c r="WA22" s="37"/>
      <c r="WB22" s="37"/>
      <c r="WC22" s="37"/>
      <c r="WD22" s="37"/>
      <c r="WE22" s="37"/>
      <c r="WF22" s="37"/>
      <c r="WG22" s="37"/>
      <c r="WH22" s="37"/>
      <c r="WI22" s="37"/>
      <c r="WJ22" s="37"/>
      <c r="WK22" s="37"/>
      <c r="WL22" s="37"/>
      <c r="WM22" s="37"/>
      <c r="WN22" s="37"/>
      <c r="WO22" s="37"/>
      <c r="WP22" s="37"/>
      <c r="WQ22" s="37"/>
      <c r="WR22" s="37"/>
      <c r="WS22" s="37"/>
      <c r="WT22" s="37"/>
      <c r="WU22" s="37"/>
      <c r="WV22" s="37"/>
      <c r="WW22" s="37"/>
      <c r="WX22" s="37"/>
      <c r="WY22" s="37"/>
      <c r="WZ22" s="37"/>
      <c r="XA22" s="37"/>
      <c r="XB22" s="37"/>
      <c r="XC22" s="37"/>
      <c r="XD22" s="37"/>
      <c r="XE22" s="37"/>
      <c r="XF22" s="37"/>
      <c r="XG22" s="37"/>
      <c r="XH22" s="37"/>
      <c r="XI22" s="37"/>
      <c r="XJ22" s="37"/>
      <c r="XK22" s="37"/>
      <c r="XL22" s="37"/>
      <c r="XM22" s="37"/>
      <c r="XN22" s="37"/>
      <c r="XO22" s="37"/>
      <c r="XP22" s="37"/>
      <c r="XQ22" s="37"/>
      <c r="XR22" s="37"/>
      <c r="XS22" s="37"/>
      <c r="XT22" s="37"/>
      <c r="XU22" s="37"/>
      <c r="XV22" s="37"/>
      <c r="XW22" s="37"/>
      <c r="XX22" s="37"/>
      <c r="XY22" s="37"/>
      <c r="XZ22" s="37"/>
      <c r="YA22" s="37"/>
      <c r="YB22" s="37"/>
      <c r="YC22" s="37"/>
      <c r="YD22" s="37"/>
      <c r="YE22" s="37"/>
      <c r="YF22" s="37"/>
      <c r="YG22" s="37"/>
      <c r="YH22" s="37"/>
      <c r="YI22" s="37"/>
      <c r="YJ22" s="37"/>
      <c r="YK22" s="37"/>
      <c r="YL22" s="37"/>
      <c r="YM22" s="37"/>
      <c r="YN22" s="37"/>
      <c r="YO22" s="37"/>
      <c r="YP22" s="37"/>
      <c r="YQ22" s="37"/>
      <c r="YR22" s="37"/>
      <c r="YS22" s="37"/>
      <c r="YT22" s="37"/>
      <c r="YU22" s="37"/>
      <c r="YV22" s="37"/>
      <c r="YW22" s="37"/>
      <c r="YX22" s="37"/>
      <c r="YY22" s="37"/>
      <c r="YZ22" s="37"/>
      <c r="ZA22" s="37"/>
      <c r="ZB22" s="37"/>
      <c r="ZC22" s="37"/>
      <c r="ZD22" s="37"/>
      <c r="ZE22" s="37"/>
      <c r="ZF22" s="37"/>
      <c r="ZG22" s="37"/>
      <c r="ZH22" s="37"/>
      <c r="ZI22" s="37"/>
      <c r="ZJ22" s="37"/>
      <c r="ZK22" s="37"/>
      <c r="ZL22" s="37"/>
      <c r="ZM22" s="37"/>
      <c r="ZN22" s="37"/>
      <c r="ZO22" s="37"/>
      <c r="ZP22" s="37"/>
      <c r="ZQ22" s="37"/>
      <c r="ZR22" s="37"/>
      <c r="ZS22" s="37"/>
      <c r="ZT22" s="37"/>
      <c r="ZU22" s="37"/>
      <c r="ZV22" s="37"/>
      <c r="ZW22" s="37"/>
      <c r="ZX22" s="37"/>
      <c r="ZY22" s="37"/>
      <c r="ZZ22" s="37"/>
      <c r="AAA22" s="37"/>
      <c r="AAB22" s="37"/>
      <c r="AAC22" s="37"/>
      <c r="AAD22" s="37"/>
      <c r="AAE22" s="37"/>
      <c r="AAF22" s="37"/>
      <c r="AAG22" s="37"/>
      <c r="AAH22" s="37"/>
      <c r="AAI22" s="37"/>
      <c r="AAJ22" s="37"/>
      <c r="AAK22" s="37"/>
      <c r="AAL22" s="37"/>
      <c r="AAM22" s="37"/>
      <c r="AAN22" s="37"/>
      <c r="AAO22" s="37"/>
      <c r="AAP22" s="37"/>
      <c r="AAQ22" s="37"/>
      <c r="AAR22" s="37"/>
      <c r="AAS22" s="37"/>
      <c r="AAT22" s="37"/>
      <c r="AAU22" s="37"/>
      <c r="AAV22" s="37"/>
      <c r="AAW22" s="37"/>
      <c r="AAX22" s="37"/>
      <c r="AAY22" s="37"/>
      <c r="AAZ22" s="37"/>
      <c r="ABA22" s="37"/>
      <c r="ABB22" s="37"/>
      <c r="ABC22" s="37"/>
      <c r="ABD22" s="37"/>
      <c r="ABE22" s="37"/>
      <c r="ABF22" s="37"/>
      <c r="ABG22" s="37"/>
      <c r="ABH22" s="37"/>
      <c r="ABI22" s="37"/>
      <c r="ABJ22" s="37"/>
      <c r="ABK22" s="37"/>
      <c r="ABL22" s="37"/>
      <c r="ABM22" s="37"/>
      <c r="ABN22" s="37"/>
      <c r="ABO22" s="37"/>
      <c r="ABP22" s="37"/>
      <c r="ABQ22" s="37"/>
      <c r="ABR22" s="37"/>
      <c r="ABS22" s="37"/>
      <c r="ABT22" s="37"/>
      <c r="ABU22" s="37"/>
      <c r="ABV22" s="37"/>
      <c r="ABW22" s="37"/>
      <c r="ABX22" s="37"/>
      <c r="ABY22" s="37"/>
      <c r="ABZ22" s="37"/>
      <c r="ACA22" s="37"/>
      <c r="ACB22" s="37"/>
      <c r="ACC22" s="37"/>
      <c r="ACD22" s="37"/>
      <c r="ACE22" s="37"/>
      <c r="ACF22" s="37"/>
      <c r="ACG22" s="37"/>
      <c r="ACH22" s="37"/>
      <c r="ACI22" s="37"/>
      <c r="ACJ22" s="37"/>
      <c r="ACK22" s="37"/>
      <c r="ACL22" s="37"/>
      <c r="ACM22" s="37"/>
      <c r="ACN22" s="37"/>
      <c r="ACO22" s="37"/>
      <c r="ACP22" s="37"/>
      <c r="ACQ22" s="37"/>
      <c r="ACR22" s="37"/>
      <c r="ACS22" s="37"/>
      <c r="ACT22" s="37"/>
      <c r="ACU22" s="37"/>
      <c r="ACV22" s="37"/>
      <c r="ACW22" s="37"/>
      <c r="ACX22" s="37"/>
      <c r="ACY22" s="37"/>
      <c r="ACZ22" s="37"/>
      <c r="ADA22" s="37"/>
      <c r="ADB22" s="37"/>
      <c r="ADC22" s="37"/>
      <c r="ADD22" s="37"/>
      <c r="ADE22" s="37"/>
      <c r="ADF22" s="37"/>
      <c r="ADG22" s="37"/>
      <c r="ADH22" s="37"/>
      <c r="ADI22" s="37"/>
      <c r="ADJ22" s="37"/>
      <c r="ADK22" s="37"/>
      <c r="ADL22" s="37"/>
      <c r="ADM22" s="37"/>
      <c r="ADN22" s="37"/>
      <c r="ADO22" s="37"/>
      <c r="ADP22" s="37"/>
      <c r="ADQ22" s="37"/>
      <c r="ADR22" s="37"/>
      <c r="ADS22" s="37"/>
      <c r="ADT22" s="37"/>
      <c r="ADU22" s="37"/>
      <c r="ADV22" s="37"/>
      <c r="ADW22" s="37"/>
      <c r="ADX22" s="37"/>
      <c r="ADY22" s="37"/>
      <c r="ADZ22" s="37"/>
      <c r="AEA22" s="37"/>
      <c r="AEB22" s="37"/>
      <c r="AEC22" s="37"/>
      <c r="AED22" s="37"/>
      <c r="AEE22" s="37"/>
      <c r="AEF22" s="37"/>
      <c r="AEG22" s="37"/>
      <c r="AEH22" s="37"/>
      <c r="AEI22" s="37"/>
      <c r="AEJ22" s="37"/>
      <c r="AEK22" s="37"/>
      <c r="AEL22" s="37"/>
      <c r="AEM22" s="37"/>
      <c r="AEN22" s="37"/>
      <c r="AEO22" s="37"/>
      <c r="AEP22" s="37"/>
      <c r="AEQ22" s="37"/>
      <c r="AER22" s="37"/>
      <c r="AES22" s="37"/>
      <c r="AET22" s="37"/>
      <c r="AEU22" s="37"/>
      <c r="AEV22" s="37"/>
      <c r="AEW22" s="37"/>
      <c r="AEX22" s="37"/>
      <c r="AEY22" s="37"/>
      <c r="AEZ22" s="37"/>
      <c r="AFA22" s="37"/>
      <c r="AFB22" s="37"/>
      <c r="AFC22" s="37"/>
      <c r="AFD22" s="37"/>
      <c r="AFE22" s="37"/>
      <c r="AFF22" s="37"/>
      <c r="AFG22" s="37"/>
      <c r="AFH22" s="37"/>
      <c r="AFI22" s="37"/>
      <c r="AFJ22" s="37"/>
      <c r="AFK22" s="37"/>
      <c r="AFL22" s="37"/>
      <c r="AFM22" s="37"/>
      <c r="AFN22" s="37"/>
      <c r="AFO22" s="37"/>
      <c r="AFP22" s="37"/>
      <c r="AFQ22" s="37"/>
      <c r="AFR22" s="37"/>
      <c r="AFS22" s="37"/>
      <c r="AFT22" s="37"/>
      <c r="AFU22" s="37"/>
      <c r="AFV22" s="37"/>
      <c r="AFW22" s="37"/>
      <c r="AFX22" s="37"/>
      <c r="AFY22" s="37"/>
      <c r="AFZ22" s="37"/>
      <c r="AGA22" s="37"/>
      <c r="AGB22" s="37"/>
      <c r="AGC22" s="37"/>
      <c r="AGD22" s="37"/>
      <c r="AGE22" s="37"/>
      <c r="AGF22" s="37"/>
      <c r="AGG22" s="37"/>
      <c r="AGH22" s="37"/>
      <c r="AGI22" s="37"/>
      <c r="AGJ22" s="37"/>
      <c r="AGK22" s="37"/>
      <c r="AGL22" s="37"/>
      <c r="AGM22" s="37"/>
      <c r="AGN22" s="37"/>
      <c r="AGO22" s="37"/>
      <c r="AGP22" s="37"/>
      <c r="AGQ22" s="37"/>
      <c r="AGR22" s="37"/>
      <c r="AGS22" s="37"/>
      <c r="AGT22" s="37"/>
      <c r="AGU22" s="37"/>
      <c r="AGV22" s="37"/>
      <c r="AGW22" s="37"/>
      <c r="AGX22" s="37"/>
      <c r="AGY22" s="37"/>
      <c r="AGZ22" s="37"/>
      <c r="AHA22" s="37"/>
      <c r="AHB22" s="37"/>
      <c r="AHC22" s="37"/>
      <c r="AHD22" s="37"/>
      <c r="AHE22" s="37"/>
      <c r="AHF22" s="37"/>
      <c r="AHG22" s="37"/>
      <c r="AHH22" s="37"/>
      <c r="AHI22" s="37"/>
      <c r="AHJ22" s="37"/>
      <c r="AHK22" s="37"/>
      <c r="AHL22" s="37"/>
      <c r="AHM22" s="37"/>
      <c r="AHN22" s="37"/>
      <c r="AHO22" s="37"/>
      <c r="AHP22" s="37"/>
      <c r="AHQ22" s="37"/>
      <c r="AHR22" s="37"/>
      <c r="AHS22" s="37"/>
      <c r="AHT22" s="37"/>
      <c r="AHU22" s="37"/>
      <c r="AHV22" s="37"/>
      <c r="AHW22" s="37"/>
      <c r="AHX22" s="37"/>
      <c r="AHY22" s="37"/>
      <c r="AHZ22" s="37"/>
      <c r="AIA22" s="37"/>
      <c r="AIB22" s="37"/>
      <c r="AIC22" s="37"/>
      <c r="AID22" s="37"/>
      <c r="AIE22" s="37"/>
      <c r="AIF22" s="37"/>
      <c r="AIG22" s="37"/>
      <c r="AIH22" s="37"/>
      <c r="AII22" s="37"/>
      <c r="AIJ22" s="37"/>
      <c r="AIK22" s="37"/>
      <c r="AIL22" s="37"/>
      <c r="AIM22" s="37"/>
      <c r="AIN22" s="37"/>
      <c r="AIO22" s="37"/>
      <c r="AIP22" s="37"/>
      <c r="AIQ22" s="37"/>
      <c r="AIR22" s="37"/>
      <c r="AIS22" s="37"/>
      <c r="AIT22" s="37"/>
      <c r="AIU22" s="37"/>
      <c r="AIV22" s="37"/>
      <c r="AIW22" s="37"/>
      <c r="AIX22" s="37"/>
      <c r="AIY22" s="37"/>
      <c r="AIZ22" s="37"/>
      <c r="AJA22" s="37"/>
      <c r="AJB22" s="37"/>
      <c r="AJC22" s="37"/>
      <c r="AJD22" s="37"/>
      <c r="AJE22" s="37"/>
      <c r="AJF22" s="37"/>
      <c r="AJG22" s="37"/>
      <c r="AJH22" s="37"/>
      <c r="AJI22" s="37"/>
      <c r="AJJ22" s="37"/>
      <c r="AJK22" s="37"/>
      <c r="AJL22" s="37"/>
      <c r="AJM22" s="37"/>
      <c r="AJN22" s="37"/>
      <c r="AJO22" s="37"/>
      <c r="AJP22" s="37"/>
      <c r="AJQ22" s="37"/>
      <c r="AJR22" s="37"/>
      <c r="AJS22" s="37"/>
      <c r="AJT22" s="37"/>
      <c r="AJU22" s="37"/>
      <c r="AJV22" s="37"/>
      <c r="AJW22" s="37"/>
      <c r="AJX22" s="37"/>
      <c r="AJY22" s="37"/>
      <c r="AJZ22" s="37"/>
      <c r="AKA22" s="37"/>
      <c r="AKB22" s="37"/>
      <c r="AKC22" s="37"/>
      <c r="AKD22" s="37"/>
      <c r="AKE22" s="37"/>
      <c r="AKF22" s="37"/>
      <c r="AKG22" s="37"/>
      <c r="AKH22" s="37"/>
      <c r="AKI22" s="37"/>
      <c r="AKJ22" s="37"/>
      <c r="AKK22" s="37"/>
      <c r="AKL22" s="37"/>
      <c r="AKM22" s="37"/>
      <c r="AKN22" s="37"/>
      <c r="AKO22" s="37"/>
      <c r="AKP22" s="37"/>
      <c r="AKQ22" s="37"/>
      <c r="AKR22" s="37"/>
      <c r="AKS22" s="37"/>
      <c r="AKT22" s="37"/>
      <c r="AKU22" s="37"/>
      <c r="AKV22" s="37"/>
      <c r="AKW22" s="37"/>
      <c r="AKX22" s="37"/>
      <c r="AKY22" s="37"/>
      <c r="AKZ22" s="37"/>
      <c r="ALA22" s="37"/>
      <c r="ALB22" s="37"/>
      <c r="ALC22" s="37"/>
      <c r="ALD22" s="37"/>
      <c r="ALE22" s="37"/>
      <c r="ALF22" s="37"/>
      <c r="ALG22" s="37"/>
      <c r="ALH22" s="37"/>
      <c r="ALI22" s="37"/>
      <c r="ALJ22" s="37"/>
      <c r="ALK22" s="37"/>
      <c r="ALL22" s="37"/>
      <c r="ALM22" s="37"/>
      <c r="ALN22" s="37"/>
      <c r="ALO22" s="37"/>
      <c r="ALP22" s="37"/>
      <c r="ALQ22" s="37"/>
      <c r="ALR22" s="37"/>
      <c r="ALS22" s="37"/>
      <c r="ALT22" s="37"/>
    </row>
    <row r="23" spans="1:1008" ht="15" customHeight="1">
      <c r="A23" s="43">
        <v>20</v>
      </c>
      <c r="B23" s="44" t="s">
        <v>34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7">
        <f>SUM(Tabla2[[#This Row],[Gener]:[Desembre]])</f>
        <v>0</v>
      </c>
      <c r="P23" s="158">
        <v>0</v>
      </c>
      <c r="Q23" s="53"/>
    </row>
    <row r="24" spans="1:1008" ht="15" customHeight="1">
      <c r="A24" s="43">
        <v>21</v>
      </c>
      <c r="B24" s="44" t="s">
        <v>35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7">
        <f>SUM(Tabla2[[#This Row],[Gener]:[Desembre]])</f>
        <v>0</v>
      </c>
      <c r="P24" s="158">
        <v>0</v>
      </c>
      <c r="Q24" s="53"/>
    </row>
    <row r="25" spans="1:1008" ht="15" customHeight="1">
      <c r="A25" s="43">
        <v>22</v>
      </c>
      <c r="B25" s="44" t="s">
        <v>36</v>
      </c>
      <c r="C25" s="155">
        <v>3.46</v>
      </c>
      <c r="D25" s="155">
        <v>3.4</v>
      </c>
      <c r="E25" s="155">
        <v>4</v>
      </c>
      <c r="F25" s="155">
        <v>2.68</v>
      </c>
      <c r="G25" s="155">
        <v>3.26</v>
      </c>
      <c r="H25" s="155">
        <v>2.96</v>
      </c>
      <c r="I25" s="155">
        <v>2.2000000000000002</v>
      </c>
      <c r="J25" s="155">
        <v>1.08</v>
      </c>
      <c r="K25" s="155">
        <v>2.62</v>
      </c>
      <c r="L25" s="155">
        <v>1.98</v>
      </c>
      <c r="M25" s="155">
        <v>2.42</v>
      </c>
      <c r="N25" s="155">
        <v>2.52</v>
      </c>
      <c r="O25" s="157">
        <f>SUM(Tabla2[[#This Row],[Gener]:[Desembre]])</f>
        <v>32.580000000000005</v>
      </c>
      <c r="P25" s="158">
        <v>44.57</v>
      </c>
      <c r="Q25" s="52">
        <f>(Tabla2[[#This Row],[TOTAL]]/Tabla2[[#This Row],[Total 2016]])-1</f>
        <v>-0.26901503253309389</v>
      </c>
    </row>
    <row r="26" spans="1:1008" ht="15" customHeight="1">
      <c r="A26" s="43">
        <v>23</v>
      </c>
      <c r="B26" s="44" t="s">
        <v>37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7">
        <f>SUM(Tabla2[[#This Row],[Gener]:[Desembre]])</f>
        <v>0</v>
      </c>
      <c r="P26" s="158">
        <v>0</v>
      </c>
      <c r="Q26" s="53"/>
    </row>
    <row r="27" spans="1:1008" ht="15" customHeight="1">
      <c r="A27" s="43">
        <v>24</v>
      </c>
      <c r="B27" s="44" t="s">
        <v>38</v>
      </c>
      <c r="C27" s="155">
        <v>8.52</v>
      </c>
      <c r="D27" s="155">
        <v>7.04</v>
      </c>
      <c r="E27" s="155">
        <v>12.56</v>
      </c>
      <c r="F27" s="155">
        <v>9.16</v>
      </c>
      <c r="G27" s="155">
        <v>9.3000000000000007</v>
      </c>
      <c r="H27" s="155">
        <v>11.3</v>
      </c>
      <c r="I27" s="155">
        <v>11.22</v>
      </c>
      <c r="J27" s="155">
        <v>9.7200000000000006</v>
      </c>
      <c r="K27" s="155">
        <v>11.02</v>
      </c>
      <c r="L27" s="155">
        <v>8.66</v>
      </c>
      <c r="M27" s="155">
        <v>8.3800000000000008</v>
      </c>
      <c r="N27" s="155">
        <v>14.52</v>
      </c>
      <c r="O27" s="157">
        <f>SUM(Tabla2[[#This Row],[Gener]:[Desembre]])</f>
        <v>121.39999999999998</v>
      </c>
      <c r="P27" s="158">
        <v>128.6</v>
      </c>
      <c r="Q27" s="52">
        <f>(Tabla2[[#This Row],[TOTAL]]/Tabla2[[#This Row],[Total 2016]])-1</f>
        <v>-5.5987558320373387E-2</v>
      </c>
    </row>
    <row r="28" spans="1:1008" ht="15" customHeight="1">
      <c r="A28" s="43">
        <v>25</v>
      </c>
      <c r="B28" s="44" t="s">
        <v>39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7">
        <f>SUM(Tabla2[[#This Row],[Gener]:[Desembre]])</f>
        <v>0</v>
      </c>
      <c r="P28" s="158">
        <v>0</v>
      </c>
      <c r="Q28" s="53"/>
    </row>
    <row r="29" spans="1:1008" ht="15" customHeight="1">
      <c r="A29" s="43">
        <v>26</v>
      </c>
      <c r="B29" s="44" t="s">
        <v>40</v>
      </c>
      <c r="C29" s="155">
        <v>10.18</v>
      </c>
      <c r="D29" s="155">
        <v>5.98</v>
      </c>
      <c r="E29" s="155">
        <v>7.54</v>
      </c>
      <c r="F29" s="155">
        <v>6.54</v>
      </c>
      <c r="G29" s="155">
        <v>8.14</v>
      </c>
      <c r="H29" s="155">
        <v>7.06</v>
      </c>
      <c r="I29" s="155">
        <v>7.08</v>
      </c>
      <c r="J29" s="155">
        <v>7.8789999999999996</v>
      </c>
      <c r="K29" s="155">
        <v>7.06</v>
      </c>
      <c r="L29" s="155">
        <v>6.02</v>
      </c>
      <c r="M29" s="155">
        <v>7.36</v>
      </c>
      <c r="N29" s="155">
        <v>4.399</v>
      </c>
      <c r="O29" s="157">
        <f>SUM(Tabla2[[#This Row],[Gener]:[Desembre]])</f>
        <v>85.237999999999985</v>
      </c>
      <c r="P29" s="158">
        <v>11.451000000000001</v>
      </c>
      <c r="Q29" s="52">
        <f>(Tabla2[[#This Row],[TOTAL]]/Tabla2[[#This Row],[Total 2016]])-1</f>
        <v>6.443716705964543</v>
      </c>
    </row>
    <row r="30" spans="1:1008" ht="15" customHeight="1">
      <c r="A30" s="43">
        <v>27</v>
      </c>
      <c r="B30" s="44" t="s">
        <v>41</v>
      </c>
      <c r="C30" s="155">
        <v>6.6</v>
      </c>
      <c r="D30" s="155">
        <v>5.66</v>
      </c>
      <c r="E30" s="155">
        <v>7.28</v>
      </c>
      <c r="F30" s="155">
        <v>6.26</v>
      </c>
      <c r="G30" s="155">
        <v>5.94</v>
      </c>
      <c r="H30" s="155">
        <v>8</v>
      </c>
      <c r="I30" s="155">
        <v>7</v>
      </c>
      <c r="J30" s="155">
        <v>7.52</v>
      </c>
      <c r="K30" s="155">
        <v>7.08</v>
      </c>
      <c r="L30" s="155">
        <v>5.64</v>
      </c>
      <c r="M30" s="155">
        <v>7.62</v>
      </c>
      <c r="N30" s="155">
        <v>6.66</v>
      </c>
      <c r="O30" s="157">
        <f>SUM(Tabla2[[#This Row],[Gener]:[Desembre]])</f>
        <v>81.259999999999991</v>
      </c>
      <c r="P30" s="158">
        <v>88.1</v>
      </c>
      <c r="Q30" s="52">
        <f>(Tabla2[[#This Row],[TOTAL]]/Tabla2[[#This Row],[Total 2016]])-1</f>
        <v>-7.7639046538025003E-2</v>
      </c>
    </row>
    <row r="31" spans="1:1008" ht="15" customHeight="1">
      <c r="A31" s="43">
        <v>28</v>
      </c>
      <c r="B31" s="44" t="s">
        <v>42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7">
        <f>SUM(Tabla2[[#This Row],[Gener]:[Desembre]])</f>
        <v>0</v>
      </c>
      <c r="P31" s="158">
        <v>0</v>
      </c>
      <c r="Q31" s="53"/>
    </row>
    <row r="32" spans="1:1008" ht="15" customHeight="1">
      <c r="A32" s="43">
        <v>29</v>
      </c>
      <c r="B32" s="44" t="s">
        <v>43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7">
        <f>SUM(Tabla2[[#This Row],[Gener]:[Desembre]])</f>
        <v>0</v>
      </c>
      <c r="P32" s="158">
        <v>0</v>
      </c>
      <c r="Q32" s="53"/>
    </row>
    <row r="33" spans="1:17" ht="15" customHeight="1">
      <c r="A33" s="43">
        <v>30</v>
      </c>
      <c r="B33" s="44" t="s">
        <v>45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7">
        <f>SUM(Tabla2[[#This Row],[Gener]:[Desembre]])</f>
        <v>0</v>
      </c>
      <c r="P33" s="158">
        <v>0</v>
      </c>
      <c r="Q33" s="53"/>
    </row>
    <row r="34" spans="1:17" ht="15" customHeight="1">
      <c r="A34" s="43">
        <v>31</v>
      </c>
      <c r="B34" s="44" t="s">
        <v>46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7">
        <f>SUM(Tabla2[[#This Row],[Gener]:[Desembre]])</f>
        <v>0</v>
      </c>
      <c r="P34" s="158">
        <v>0</v>
      </c>
      <c r="Q34" s="53"/>
    </row>
    <row r="35" spans="1:17" ht="15" customHeight="1">
      <c r="A35" s="43">
        <v>32</v>
      </c>
      <c r="B35" s="44" t="s">
        <v>47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7">
        <f>SUM(Tabla2[[#This Row],[Gener]:[Desembre]])</f>
        <v>0</v>
      </c>
      <c r="P35" s="158">
        <v>0</v>
      </c>
      <c r="Q35" s="53"/>
    </row>
    <row r="36" spans="1:17" ht="15" customHeight="1">
      <c r="A36" s="43">
        <v>33</v>
      </c>
      <c r="B36" s="44" t="s">
        <v>48</v>
      </c>
      <c r="C36" s="155">
        <v>0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7">
        <f>SUM(Tabla2[[#This Row],[Gener]:[Desembre]])</f>
        <v>0</v>
      </c>
      <c r="P36" s="158">
        <v>6.52</v>
      </c>
      <c r="Q36" s="52">
        <f>(Tabla2[[#This Row],[TOTAL]]/Tabla2[[#This Row],[Total 2016]])-1</f>
        <v>-1</v>
      </c>
    </row>
    <row r="37" spans="1:17" ht="15" customHeight="1">
      <c r="A37" s="43">
        <v>34</v>
      </c>
      <c r="B37" s="44" t="s">
        <v>49</v>
      </c>
      <c r="C37" s="155">
        <v>0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7">
        <f>SUM(Tabla2[[#This Row],[Gener]:[Desembre]])</f>
        <v>0</v>
      </c>
      <c r="P37" s="158">
        <v>0</v>
      </c>
      <c r="Q37" s="53"/>
    </row>
    <row r="38" spans="1:17" ht="15" customHeight="1">
      <c r="A38" s="43">
        <v>35</v>
      </c>
      <c r="B38" s="44" t="s">
        <v>50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7">
        <f>SUM(Tabla2[[#This Row],[Gener]:[Desembre]])</f>
        <v>0</v>
      </c>
      <c r="P38" s="158">
        <v>0</v>
      </c>
      <c r="Q38" s="53"/>
    </row>
    <row r="39" spans="1:17" ht="15" customHeight="1">
      <c r="A39" s="43">
        <v>36</v>
      </c>
      <c r="B39" s="44" t="s">
        <v>51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7">
        <f>SUM(Tabla2[[#This Row],[Gener]:[Desembre]])</f>
        <v>0</v>
      </c>
      <c r="P39" s="158">
        <v>0</v>
      </c>
      <c r="Q39" s="53"/>
    </row>
    <row r="40" spans="1:17" ht="15" customHeight="1">
      <c r="A40" s="45">
        <v>37</v>
      </c>
      <c r="B40" s="46" t="s">
        <v>52</v>
      </c>
      <c r="C40" s="160">
        <v>0</v>
      </c>
      <c r="D40" s="160">
        <v>0</v>
      </c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57">
        <f>SUM(Tabla2[[#This Row],[Gener]:[Desembre]])</f>
        <v>0</v>
      </c>
      <c r="P40" s="161">
        <v>0</v>
      </c>
      <c r="Q40" s="56"/>
    </row>
    <row r="41" spans="1:17" ht="15" customHeight="1">
      <c r="A41" s="58"/>
      <c r="B41" s="59"/>
      <c r="C41" s="162">
        <v>0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3">
        <v>0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157">
        <f>SUM(Tabla2[[#This Row],[Gener]:[Desembre]])</f>
        <v>0</v>
      </c>
      <c r="P41" s="164">
        <v>0</v>
      </c>
      <c r="Q41" s="60"/>
    </row>
    <row r="42" spans="1:17" ht="15" customHeight="1">
      <c r="A42" s="40">
        <v>38</v>
      </c>
      <c r="B42" s="41" t="s">
        <v>19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  <c r="I42" s="166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57">
        <f>SUM(Tabla2[[#This Row],[Gener]:[Desembre]])</f>
        <v>0</v>
      </c>
      <c r="P42" s="167">
        <v>0</v>
      </c>
      <c r="Q42" s="57"/>
    </row>
    <row r="43" spans="1:17" ht="15" customHeight="1">
      <c r="A43" s="43">
        <v>39</v>
      </c>
      <c r="B43" s="44" t="s">
        <v>20</v>
      </c>
      <c r="C43" s="155">
        <v>4.74</v>
      </c>
      <c r="D43" s="155">
        <v>4.4800000000000004</v>
      </c>
      <c r="E43" s="155">
        <v>5.66</v>
      </c>
      <c r="F43" s="155">
        <v>4.96</v>
      </c>
      <c r="G43" s="155">
        <v>5.12</v>
      </c>
      <c r="H43" s="155">
        <v>5.7</v>
      </c>
      <c r="I43" s="156">
        <v>6.04</v>
      </c>
      <c r="J43" s="155">
        <v>6.7</v>
      </c>
      <c r="K43" s="155">
        <v>7.09</v>
      </c>
      <c r="L43" s="155">
        <v>4.88</v>
      </c>
      <c r="M43" s="155">
        <v>5.12</v>
      </c>
      <c r="N43" s="155">
        <v>4.9000000000000004</v>
      </c>
      <c r="O43" s="157">
        <f>SUM(Tabla2[[#This Row],[Gener]:[Desembre]])</f>
        <v>65.390000000000015</v>
      </c>
      <c r="P43" s="158">
        <v>59.16</v>
      </c>
      <c r="Q43" s="52">
        <f>(Tabla2[[#This Row],[TOTAL]]/Tabla2[[#This Row],[Total 2016]])-1</f>
        <v>0.10530764029749862</v>
      </c>
    </row>
    <row r="44" spans="1:17" ht="15" customHeight="1">
      <c r="A44" s="43">
        <v>40</v>
      </c>
      <c r="B44" s="44" t="s">
        <v>24</v>
      </c>
      <c r="C44" s="155">
        <v>0</v>
      </c>
      <c r="D44" s="155"/>
      <c r="E44" s="155"/>
      <c r="F44" s="155"/>
      <c r="G44" s="155"/>
      <c r="H44" s="155"/>
      <c r="I44" s="156"/>
      <c r="J44" s="155"/>
      <c r="K44" s="155"/>
      <c r="L44" s="155"/>
      <c r="M44" s="155"/>
      <c r="N44" s="155"/>
      <c r="O44" s="157">
        <f>SUM(Tabla2[[#This Row],[Gener]:[Desembre]])</f>
        <v>0</v>
      </c>
      <c r="P44" s="159">
        <v>0</v>
      </c>
      <c r="Q44" s="53"/>
    </row>
    <row r="45" spans="1:17" ht="15" customHeight="1">
      <c r="A45" s="45">
        <v>41</v>
      </c>
      <c r="B45" s="46" t="s">
        <v>44</v>
      </c>
      <c r="C45" s="168">
        <v>0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57">
        <f>SUM(Tabla2[[#This Row],[Gener]:[Desembre]])</f>
        <v>0</v>
      </c>
      <c r="P45" s="169">
        <v>0</v>
      </c>
      <c r="Q45" s="54"/>
    </row>
    <row r="46" spans="1:17" s="37" customFormat="1" ht="16.95" customHeight="1">
      <c r="A46" s="36"/>
      <c r="B46" s="47" t="s">
        <v>98</v>
      </c>
      <c r="C46" s="170">
        <f t="shared" ref="C46:N46" si="0">SUM(C4:C45)</f>
        <v>67.66</v>
      </c>
      <c r="D46" s="170">
        <f t="shared" si="0"/>
        <v>58.61</v>
      </c>
      <c r="E46" s="170">
        <f t="shared" si="0"/>
        <v>76.655449999999988</v>
      </c>
      <c r="F46" s="170">
        <f t="shared" si="0"/>
        <v>61.526320000000005</v>
      </c>
      <c r="G46" s="170">
        <f t="shared" si="0"/>
        <v>71.92</v>
      </c>
      <c r="H46" s="170">
        <f t="shared" si="0"/>
        <v>80.72</v>
      </c>
      <c r="I46" s="170">
        <f t="shared" si="0"/>
        <v>67.52</v>
      </c>
      <c r="J46" s="170">
        <f t="shared" si="0"/>
        <v>55.198999999999998</v>
      </c>
      <c r="K46" s="170">
        <f t="shared" si="0"/>
        <v>71.385140000000007</v>
      </c>
      <c r="L46" s="170">
        <f t="shared" si="0"/>
        <v>66.811819999999983</v>
      </c>
      <c r="M46" s="170">
        <f t="shared" si="0"/>
        <v>67.239999999999995</v>
      </c>
      <c r="N46" s="170">
        <f t="shared" si="0"/>
        <v>68.179000000000002</v>
      </c>
      <c r="O46" s="171">
        <f t="shared" ref="O46" si="1">SUM(C46:N46)</f>
        <v>813.42672999999991</v>
      </c>
      <c r="P46" s="172">
        <f>SUBTOTAL(109,Tabla2[Total 2016])</f>
        <v>770.351</v>
      </c>
      <c r="Q46" s="55">
        <f>(O46/P46)-1</f>
        <v>5.5917017048072726E-2</v>
      </c>
    </row>
    <row r="47" spans="1:17" s="37" customFormat="1" ht="16.95" customHeight="1">
      <c r="A47" s="36"/>
      <c r="B47" s="48" t="s">
        <v>97</v>
      </c>
      <c r="C47" s="173">
        <v>65.06</v>
      </c>
      <c r="D47" s="173">
        <v>63.1</v>
      </c>
      <c r="E47" s="173">
        <v>61.04</v>
      </c>
      <c r="F47" s="173">
        <v>62.24</v>
      </c>
      <c r="G47" s="173">
        <v>62.74</v>
      </c>
      <c r="H47" s="173">
        <v>69.92</v>
      </c>
      <c r="I47" s="173">
        <v>69.94</v>
      </c>
      <c r="J47" s="173">
        <v>46.36</v>
      </c>
      <c r="K47" s="173">
        <v>71.7</v>
      </c>
      <c r="L47" s="173">
        <v>63.88</v>
      </c>
      <c r="M47" s="173">
        <v>65.021000000000001</v>
      </c>
      <c r="N47" s="173">
        <v>69.349999999999994</v>
      </c>
      <c r="O47" s="172">
        <f t="shared" ref="O47" si="2">SUM(C47:N47)</f>
        <v>770.351</v>
      </c>
      <c r="P47" s="174"/>
    </row>
    <row r="48" spans="1:17" ht="15" customHeight="1">
      <c r="B48" s="132" t="s">
        <v>108</v>
      </c>
    </row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sheetProtection sheet="1" objects="1" scenarios="1"/>
  <sortState ref="A4:P44">
    <sortCondition ref="A4:A44"/>
  </sortState>
  <printOptions horizontalCentered="1"/>
  <pageMargins left="0.39370078740157483" right="0.39370078740157483" top="0.74803149606299213" bottom="0.37" header="0.19685039370078741" footer="0.19685039370078741"/>
  <pageSetup paperSize="9" scale="68" fitToWidth="0" fitToHeight="0" pageOrder="overThenDown" orientation="landscape" r:id="rId1"/>
  <headerFooter>
    <oddHeader>&amp;L&amp;G&amp;C&amp;"Calibri1,Normal"&amp;A&amp;R&amp;G</oddHeader>
    <oddFooter>&amp;C&amp;"Calibri1,Normal"&amp;F&amp;R&amp;P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showZeros="0" tabSelected="1" zoomScale="80" zoomScaleNormal="80" workbookViewId="0">
      <selection activeCell="F18" sqref="F18"/>
    </sheetView>
  </sheetViews>
  <sheetFormatPr baseColWidth="10" defaultColWidth="11.5546875" defaultRowHeight="15" customHeight="1"/>
  <cols>
    <col min="1" max="1" width="8.88671875" style="3" customWidth="1"/>
    <col min="2" max="2" width="28.44140625" style="1" bestFit="1" customWidth="1"/>
    <col min="3" max="14" width="10.6640625" style="3" customWidth="1"/>
    <col min="15" max="15" width="14.33203125" style="3" bestFit="1" customWidth="1"/>
    <col min="16" max="16" width="12.88671875" style="3" bestFit="1" customWidth="1"/>
    <col min="17" max="17" width="13.109375" style="1" customWidth="1"/>
    <col min="18" max="16384" width="11.5546875" style="1"/>
  </cols>
  <sheetData>
    <row r="1" spans="1:17" ht="15" customHeight="1">
      <c r="A1" s="5" t="s">
        <v>104</v>
      </c>
    </row>
    <row r="3" spans="1:17" s="67" customFormat="1" ht="30" customHeight="1">
      <c r="A3" s="40" t="s">
        <v>96</v>
      </c>
      <c r="B3" s="65" t="s">
        <v>102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2" t="s">
        <v>10</v>
      </c>
      <c r="N3" s="42" t="s">
        <v>11</v>
      </c>
      <c r="O3" s="42" t="s">
        <v>12</v>
      </c>
      <c r="P3" s="66" t="s">
        <v>97</v>
      </c>
      <c r="Q3" s="30" t="s">
        <v>99</v>
      </c>
    </row>
    <row r="4" spans="1:17" ht="15" customHeight="1">
      <c r="A4" s="62" t="s">
        <v>54</v>
      </c>
      <c r="B4" s="63" t="s">
        <v>13</v>
      </c>
      <c r="C4" s="138">
        <v>8.45275</v>
      </c>
      <c r="D4" s="138">
        <v>7.1310300000000009</v>
      </c>
      <c r="E4" s="138">
        <v>8.2391000000000005</v>
      </c>
      <c r="F4" s="138">
        <v>7.9333800000000005</v>
      </c>
      <c r="G4" s="138">
        <v>9.8296400000000013</v>
      </c>
      <c r="H4" s="138">
        <v>9.4971100000000011</v>
      </c>
      <c r="I4" s="138">
        <v>8.3435100000000002</v>
      </c>
      <c r="J4" s="138">
        <v>10.03233</v>
      </c>
      <c r="K4" s="138">
        <v>9.3478999999999992</v>
      </c>
      <c r="L4" s="138">
        <v>9.6186699999999998</v>
      </c>
      <c r="M4" s="138">
        <v>8.6556099999999994</v>
      </c>
      <c r="N4" s="138">
        <v>8.5204300000000011</v>
      </c>
      <c r="O4" s="139">
        <f>SUM(Tabla4[[#This Row],[Gener]:[Desembre]])</f>
        <v>105.60145999999999</v>
      </c>
      <c r="P4" s="140">
        <v>97.455889999999997</v>
      </c>
      <c r="Q4" s="72">
        <f>(Tabla4[[#This Row],[TOTAL]]/Tabla4[[#This Row],[Total 2016]])-1</f>
        <v>8.3582121101146267E-2</v>
      </c>
    </row>
    <row r="5" spans="1:17" ht="15" customHeight="1">
      <c r="A5" s="62" t="s">
        <v>55</v>
      </c>
      <c r="B5" s="63" t="s">
        <v>14</v>
      </c>
      <c r="C5" s="138">
        <v>8.3952299999999997</v>
      </c>
      <c r="D5" s="138">
        <v>6.9543999999999997</v>
      </c>
      <c r="E5" s="138">
        <v>7.5511599999999994</v>
      </c>
      <c r="F5" s="138">
        <v>8.2984400000000011</v>
      </c>
      <c r="G5" s="138">
        <v>9.20289</v>
      </c>
      <c r="H5" s="138">
        <v>8.5150300000000012</v>
      </c>
      <c r="I5" s="138">
        <v>8.8548000000000009</v>
      </c>
      <c r="J5" s="138">
        <v>11.040100000000001</v>
      </c>
      <c r="K5" s="138">
        <v>8.2637999999999998</v>
      </c>
      <c r="L5" s="138">
        <v>8.815100000000001</v>
      </c>
      <c r="M5" s="138">
        <v>7.479169999999999</v>
      </c>
      <c r="N5" s="138">
        <v>8.555909999999999</v>
      </c>
      <c r="O5" s="139">
        <f>SUM(Tabla4[[#This Row],[Gener]:[Desembre]])</f>
        <v>101.92603</v>
      </c>
      <c r="P5" s="140">
        <v>96.429000000000016</v>
      </c>
      <c r="Q5" s="72">
        <f>(Tabla4[[#This Row],[TOTAL]]/Tabla4[[#This Row],[Total 2016]])-1</f>
        <v>5.7005983677109295E-2</v>
      </c>
    </row>
    <row r="6" spans="1:17" ht="15" customHeight="1">
      <c r="A6" s="62" t="s">
        <v>56</v>
      </c>
      <c r="B6" s="63" t="s">
        <v>15</v>
      </c>
      <c r="C6" s="138">
        <v>31.851939999999999</v>
      </c>
      <c r="D6" s="138">
        <v>28.936599999999999</v>
      </c>
      <c r="E6" s="138">
        <v>34.618749999999999</v>
      </c>
      <c r="F6" s="138">
        <v>30.957840000000001</v>
      </c>
      <c r="G6" s="138">
        <v>36.049829999999993</v>
      </c>
      <c r="H6" s="138">
        <v>34.199120000000001</v>
      </c>
      <c r="I6" s="138">
        <v>38.415119999999995</v>
      </c>
      <c r="J6" s="138">
        <v>30.012550000000001</v>
      </c>
      <c r="K6" s="138">
        <v>32.553629999999998</v>
      </c>
      <c r="L6" s="138">
        <v>35.089109999999998</v>
      </c>
      <c r="M6" s="138">
        <v>31.970459999999999</v>
      </c>
      <c r="N6" s="138">
        <v>34.717340000000007</v>
      </c>
      <c r="O6" s="139">
        <f>SUM(Tabla4[[#This Row],[Gener]:[Desembre]])</f>
        <v>399.37229000000002</v>
      </c>
      <c r="P6" s="140">
        <v>377.81954999999999</v>
      </c>
      <c r="Q6" s="72">
        <f>(Tabla4[[#This Row],[TOTAL]]/Tabla4[[#This Row],[Total 2016]])-1</f>
        <v>5.7045062914293343E-2</v>
      </c>
    </row>
    <row r="7" spans="1:17" ht="15" customHeight="1">
      <c r="A7" s="62" t="s">
        <v>57</v>
      </c>
      <c r="B7" s="63" t="s">
        <v>16</v>
      </c>
      <c r="C7" s="138">
        <v>1.0798099999999999</v>
      </c>
      <c r="D7" s="138">
        <v>1.4129</v>
      </c>
      <c r="E7" s="138">
        <v>1.4659899999999999</v>
      </c>
      <c r="F7" s="138">
        <v>1.35127</v>
      </c>
      <c r="G7" s="138">
        <v>1.47143</v>
      </c>
      <c r="H7" s="138">
        <v>1.1910099999999999</v>
      </c>
      <c r="I7" s="138">
        <v>1.14653</v>
      </c>
      <c r="J7" s="138">
        <v>2.1539999999999999</v>
      </c>
      <c r="K7" s="138">
        <v>1.0763900000000002</v>
      </c>
      <c r="L7" s="138">
        <v>1.22248</v>
      </c>
      <c r="M7" s="138">
        <v>1.67869</v>
      </c>
      <c r="N7" s="138">
        <v>1.2582200000000001</v>
      </c>
      <c r="O7" s="139">
        <f>SUM(Tabla4[[#This Row],[Gener]:[Desembre]])</f>
        <v>16.50872</v>
      </c>
      <c r="P7" s="140">
        <v>15.405209999999999</v>
      </c>
      <c r="Q7" s="72">
        <f>(Tabla4[[#This Row],[TOTAL]]/Tabla4[[#This Row],[Total 2016]])-1</f>
        <v>7.1632259475852722E-2</v>
      </c>
    </row>
    <row r="8" spans="1:17" ht="15" customHeight="1">
      <c r="A8" s="62" t="s">
        <v>58</v>
      </c>
      <c r="B8" s="63" t="s">
        <v>17</v>
      </c>
      <c r="C8" s="138">
        <v>11.069610000000001</v>
      </c>
      <c r="D8" s="138">
        <v>9.5174800000000008</v>
      </c>
      <c r="E8" s="138">
        <v>10.199539999999999</v>
      </c>
      <c r="F8" s="138">
        <v>8.9755099999999999</v>
      </c>
      <c r="G8" s="138">
        <v>12.10596</v>
      </c>
      <c r="H8" s="138">
        <v>10.83318</v>
      </c>
      <c r="I8" s="138">
        <v>10.636569999999999</v>
      </c>
      <c r="J8" s="138">
        <v>11.2425</v>
      </c>
      <c r="K8" s="138">
        <v>9.4236800000000009</v>
      </c>
      <c r="L8" s="138">
        <v>11.633749999999999</v>
      </c>
      <c r="M8" s="138">
        <v>10.571249999999999</v>
      </c>
      <c r="N8" s="138">
        <v>10.11833</v>
      </c>
      <c r="O8" s="139">
        <f>SUM(Tabla4[[#This Row],[Gener]:[Desembre]])</f>
        <v>126.32736000000001</v>
      </c>
      <c r="P8" s="140">
        <v>119.29973999999999</v>
      </c>
      <c r="Q8" s="72">
        <f>(Tabla4[[#This Row],[TOTAL]]/Tabla4[[#This Row],[Total 2016]])-1</f>
        <v>5.8907253276495153E-2</v>
      </c>
    </row>
    <row r="9" spans="1:17" ht="15" customHeight="1">
      <c r="A9" s="62" t="s">
        <v>59</v>
      </c>
      <c r="B9" s="63" t="s">
        <v>18</v>
      </c>
      <c r="C9" s="138">
        <v>22.859200000000001</v>
      </c>
      <c r="D9" s="138">
        <v>19.86102</v>
      </c>
      <c r="E9" s="138">
        <v>24.518429999999999</v>
      </c>
      <c r="F9" s="138">
        <v>21.166810000000002</v>
      </c>
      <c r="G9" s="138">
        <v>23.366529999999997</v>
      </c>
      <c r="H9" s="138">
        <v>22.50948</v>
      </c>
      <c r="I9" s="138">
        <v>25.643229999999999</v>
      </c>
      <c r="J9" s="138">
        <v>20.918220000000002</v>
      </c>
      <c r="K9" s="138">
        <v>21.10051</v>
      </c>
      <c r="L9" s="138">
        <v>23.115349999999999</v>
      </c>
      <c r="M9" s="138">
        <v>20.530949999999997</v>
      </c>
      <c r="N9" s="138">
        <v>22.968360000000001</v>
      </c>
      <c r="O9" s="139">
        <f>SUM(Tabla4[[#This Row],[Gener]:[Desembre]])</f>
        <v>268.55808999999999</v>
      </c>
      <c r="P9" s="140">
        <v>259.81867999999997</v>
      </c>
      <c r="Q9" s="72">
        <f>(Tabla4[[#This Row],[TOTAL]]/Tabla4[[#This Row],[Total 2016]])-1</f>
        <v>3.3636573013149151E-2</v>
      </c>
    </row>
    <row r="10" spans="1:17" ht="15" customHeight="1">
      <c r="A10" s="34">
        <v>7</v>
      </c>
      <c r="B10" s="63" t="s">
        <v>95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9"/>
      <c r="P10" s="140">
        <v>0</v>
      </c>
      <c r="Q10" s="71"/>
    </row>
    <row r="11" spans="1:17" ht="15" customHeight="1">
      <c r="A11" s="34">
        <v>8</v>
      </c>
      <c r="B11" s="63" t="s">
        <v>21</v>
      </c>
      <c r="C11" s="138">
        <v>1.69191</v>
      </c>
      <c r="D11" s="138">
        <v>1.7238199999999999</v>
      </c>
      <c r="E11" s="138">
        <v>2.3291300000000001</v>
      </c>
      <c r="F11" s="138">
        <v>2.53789</v>
      </c>
      <c r="G11" s="138">
        <v>2.5578000000000003</v>
      </c>
      <c r="H11" s="138">
        <v>2.2516100000000003</v>
      </c>
      <c r="I11" s="138">
        <v>2.3570500000000001</v>
      </c>
      <c r="J11" s="138">
        <v>3.02698</v>
      </c>
      <c r="K11" s="138">
        <v>2.0086400000000002</v>
      </c>
      <c r="L11" s="138">
        <v>2.3184999999999998</v>
      </c>
      <c r="M11" s="138">
        <v>3.21468</v>
      </c>
      <c r="N11" s="138">
        <v>2.0482300000000002</v>
      </c>
      <c r="O11" s="139">
        <f>SUM(Tabla4[[#This Row],[Gener]:[Desembre]])</f>
        <v>28.066240000000004</v>
      </c>
      <c r="P11" s="140">
        <v>27.684539999999998</v>
      </c>
      <c r="Q11" s="72">
        <f>(Tabla4[[#This Row],[TOTAL]]/Tabla4[[#This Row],[Total 2016]])-1</f>
        <v>1.378747849883033E-2</v>
      </c>
    </row>
    <row r="12" spans="1:17" ht="15" customHeight="1">
      <c r="A12" s="34">
        <v>9</v>
      </c>
      <c r="B12" s="63" t="s">
        <v>22</v>
      </c>
      <c r="C12" s="138">
        <v>16.365940000000002</v>
      </c>
      <c r="D12" s="138">
        <v>13.68177</v>
      </c>
      <c r="E12" s="138">
        <v>15.04569</v>
      </c>
      <c r="F12" s="138">
        <v>13.526179999999998</v>
      </c>
      <c r="G12" s="138">
        <v>17.581659999999999</v>
      </c>
      <c r="H12" s="138">
        <v>16.583320000000001</v>
      </c>
      <c r="I12" s="138">
        <v>15.683719999999999</v>
      </c>
      <c r="J12" s="138">
        <v>16.150299999999998</v>
      </c>
      <c r="K12" s="138">
        <v>14.26243</v>
      </c>
      <c r="L12" s="138">
        <v>17.602070000000001</v>
      </c>
      <c r="M12" s="138">
        <v>15.424040000000002</v>
      </c>
      <c r="N12" s="138">
        <v>13.913350000000001</v>
      </c>
      <c r="O12" s="139">
        <f>SUM(Tabla4[[#This Row],[Gener]:[Desembre]])</f>
        <v>185.82047</v>
      </c>
      <c r="P12" s="140">
        <v>179.18342000000001</v>
      </c>
      <c r="Q12" s="72">
        <f>(Tabla4[[#This Row],[TOTAL]]/Tabla4[[#This Row],[Total 2016]])-1</f>
        <v>3.704053645141947E-2</v>
      </c>
    </row>
    <row r="13" spans="1:17" ht="15" customHeight="1">
      <c r="A13" s="34">
        <v>10</v>
      </c>
      <c r="B13" s="63" t="s">
        <v>23</v>
      </c>
      <c r="C13" s="138">
        <v>20.411010000000001</v>
      </c>
      <c r="D13" s="138">
        <v>16.110199999999999</v>
      </c>
      <c r="E13" s="138">
        <v>18.635920000000002</v>
      </c>
      <c r="F13" s="138">
        <v>17.1875</v>
      </c>
      <c r="G13" s="138">
        <v>19.659400000000002</v>
      </c>
      <c r="H13" s="138">
        <v>19.920000000000002</v>
      </c>
      <c r="I13" s="138">
        <v>18.338900000000002</v>
      </c>
      <c r="J13" s="138">
        <v>18.413529999999998</v>
      </c>
      <c r="K13" s="138">
        <v>19.814880000000002</v>
      </c>
      <c r="L13" s="138">
        <v>20.187950000000001</v>
      </c>
      <c r="M13" s="138">
        <v>18.398229999999998</v>
      </c>
      <c r="N13" s="138">
        <v>20.494529999999997</v>
      </c>
      <c r="O13" s="139">
        <f>SUM(Tabla4[[#This Row],[Gener]:[Desembre]])</f>
        <v>227.57205000000005</v>
      </c>
      <c r="P13" s="140">
        <v>211.51962</v>
      </c>
      <c r="Q13" s="72">
        <f>(Tabla4[[#This Row],[TOTAL]]/Tabla4[[#This Row],[Total 2016]])-1</f>
        <v>7.5890974085524698E-2</v>
      </c>
    </row>
    <row r="14" spans="1:17" ht="15" customHeight="1">
      <c r="A14" s="34">
        <v>11</v>
      </c>
      <c r="B14" s="63" t="s">
        <v>25</v>
      </c>
      <c r="C14" s="138">
        <v>59.775080000000003</v>
      </c>
      <c r="D14" s="138">
        <v>52.572020000000002</v>
      </c>
      <c r="E14" s="138">
        <v>59.281260000000003</v>
      </c>
      <c r="F14" s="138">
        <v>55.103720000000003</v>
      </c>
      <c r="G14" s="138">
        <v>61.228799999999993</v>
      </c>
      <c r="H14" s="138">
        <v>63.894059999999996</v>
      </c>
      <c r="I14" s="138">
        <v>57.492460000000001</v>
      </c>
      <c r="J14" s="138">
        <v>54.876469999999991</v>
      </c>
      <c r="K14" s="138">
        <v>59.07029</v>
      </c>
      <c r="L14" s="138">
        <v>62.96793000000001</v>
      </c>
      <c r="M14" s="138">
        <v>55.68994</v>
      </c>
      <c r="N14" s="138">
        <v>64.087479999999999</v>
      </c>
      <c r="O14" s="139">
        <f>SUM(Tabla4[[#This Row],[Gener]:[Desembre]])</f>
        <v>706.03951000000006</v>
      </c>
      <c r="P14" s="140">
        <v>677.64052000000004</v>
      </c>
      <c r="Q14" s="72">
        <f>(Tabla4[[#This Row],[TOTAL]]/Tabla4[[#This Row],[Total 2016]])-1</f>
        <v>4.1908636160069124E-2</v>
      </c>
    </row>
    <row r="15" spans="1:17" ht="15" customHeight="1">
      <c r="A15" s="34">
        <v>12</v>
      </c>
      <c r="B15" s="63" t="s">
        <v>26</v>
      </c>
      <c r="C15" s="138">
        <v>2.2445200000000001</v>
      </c>
      <c r="D15" s="138">
        <v>1.79301</v>
      </c>
      <c r="E15" s="138">
        <v>1.4294200000000001</v>
      </c>
      <c r="F15" s="138">
        <v>2.1745700000000001</v>
      </c>
      <c r="G15" s="138">
        <v>2.2969400000000002</v>
      </c>
      <c r="H15" s="138">
        <v>2.2959399999999999</v>
      </c>
      <c r="I15" s="138">
        <v>5.8558699999999995</v>
      </c>
      <c r="J15" s="138">
        <v>3.3633099999999998</v>
      </c>
      <c r="K15" s="138">
        <v>2.61422</v>
      </c>
      <c r="L15" s="138">
        <v>2.08073</v>
      </c>
      <c r="M15" s="138">
        <v>2.0892900000000001</v>
      </c>
      <c r="N15" s="138">
        <v>2.5229599999999999</v>
      </c>
      <c r="O15" s="139">
        <f>SUM(Tabla4[[#This Row],[Gener]:[Desembre]])</f>
        <v>30.76078</v>
      </c>
      <c r="P15" s="140">
        <v>26.572530000000004</v>
      </c>
      <c r="Q15" s="72">
        <f>(Tabla4[[#This Row],[TOTAL]]/Tabla4[[#This Row],[Total 2016]])-1</f>
        <v>0.15761577839972318</v>
      </c>
    </row>
    <row r="16" spans="1:17" ht="15" customHeight="1">
      <c r="A16" s="34">
        <v>13</v>
      </c>
      <c r="B16" s="63" t="s">
        <v>27</v>
      </c>
      <c r="C16" s="138">
        <v>11.003980000000002</v>
      </c>
      <c r="D16" s="138">
        <v>9.8461199999999991</v>
      </c>
      <c r="E16" s="138">
        <v>11.896879999999999</v>
      </c>
      <c r="F16" s="138">
        <v>11.759139999999999</v>
      </c>
      <c r="G16" s="138">
        <v>12.1411</v>
      </c>
      <c r="H16" s="138">
        <v>13.15666</v>
      </c>
      <c r="I16" s="138">
        <v>13.667839999999998</v>
      </c>
      <c r="J16" s="138">
        <v>12.013479999999999</v>
      </c>
      <c r="K16" s="138">
        <v>11.36129</v>
      </c>
      <c r="L16" s="138">
        <v>12.23732</v>
      </c>
      <c r="M16" s="138">
        <v>12.132190000000001</v>
      </c>
      <c r="N16" s="138">
        <v>12.726290000000001</v>
      </c>
      <c r="O16" s="139">
        <f>SUM(Tabla4[[#This Row],[Gener]:[Desembre]])</f>
        <v>143.94228999999999</v>
      </c>
      <c r="P16" s="140">
        <v>132.9556</v>
      </c>
      <c r="Q16" s="72">
        <f>(Tabla4[[#This Row],[TOTAL]]/Tabla4[[#This Row],[Total 2016]])-1</f>
        <v>8.2634277909316989E-2</v>
      </c>
    </row>
    <row r="17" spans="1:17" ht="15" customHeight="1">
      <c r="A17" s="34">
        <v>14</v>
      </c>
      <c r="B17" s="63" t="s">
        <v>28</v>
      </c>
      <c r="C17" s="138">
        <v>0.50420999999999994</v>
      </c>
      <c r="D17" s="138">
        <v>0.42113999999999996</v>
      </c>
      <c r="E17" s="138">
        <v>0.52998000000000001</v>
      </c>
      <c r="F17" s="138">
        <v>0.42193000000000003</v>
      </c>
      <c r="G17" s="138">
        <v>0.48762</v>
      </c>
      <c r="H17" s="138">
        <v>0.52200000000000002</v>
      </c>
      <c r="I17" s="138">
        <v>0.43763999999999997</v>
      </c>
      <c r="J17" s="138">
        <v>0.45251999999999998</v>
      </c>
      <c r="K17" s="138">
        <v>0.50588</v>
      </c>
      <c r="L17" s="138">
        <v>0.45327999999999996</v>
      </c>
      <c r="M17" s="138">
        <v>0.42331000000000002</v>
      </c>
      <c r="N17" s="138">
        <v>0.48124</v>
      </c>
      <c r="O17" s="139">
        <f>SUM(Tabla4[[#This Row],[Gener]:[Desembre]])</f>
        <v>5.6407500000000006</v>
      </c>
      <c r="P17" s="140">
        <v>6.4150100000000014</v>
      </c>
      <c r="Q17" s="72">
        <f>(Tabla4[[#This Row],[TOTAL]]/Tabla4[[#This Row],[Total 2016]])-1</f>
        <v>-0.12069505737325437</v>
      </c>
    </row>
    <row r="18" spans="1:17" ht="15" customHeight="1">
      <c r="A18" s="34">
        <v>15</v>
      </c>
      <c r="B18" s="63" t="s">
        <v>29</v>
      </c>
      <c r="C18" s="138">
        <v>22.168749999999999</v>
      </c>
      <c r="D18" s="138">
        <v>21.642239999999997</v>
      </c>
      <c r="E18" s="138">
        <v>27.051309999999997</v>
      </c>
      <c r="F18" s="138">
        <v>22.177259999999997</v>
      </c>
      <c r="G18" s="138">
        <v>21.425519999999999</v>
      </c>
      <c r="H18" s="138">
        <v>29.12913</v>
      </c>
      <c r="I18" s="138">
        <v>21.67634</v>
      </c>
      <c r="J18" s="138">
        <v>22.488579999999999</v>
      </c>
      <c r="K18" s="138">
        <v>25.93064</v>
      </c>
      <c r="L18" s="138">
        <v>22.15015</v>
      </c>
      <c r="M18" s="138">
        <v>20.57405</v>
      </c>
      <c r="N18" s="138">
        <v>26.074580000000001</v>
      </c>
      <c r="O18" s="139">
        <f>SUM(Tabla4[[#This Row],[Gener]:[Desembre]])</f>
        <v>282.48855000000009</v>
      </c>
      <c r="P18" s="140">
        <v>283.66966000000002</v>
      </c>
      <c r="Q18" s="72">
        <f>(Tabla4[[#This Row],[TOTAL]]/Tabla4[[#This Row],[Total 2016]])-1</f>
        <v>-4.1636810930006929E-3</v>
      </c>
    </row>
    <row r="19" spans="1:17" ht="15" customHeight="1">
      <c r="A19" s="34">
        <v>16</v>
      </c>
      <c r="B19" s="63" t="s">
        <v>30</v>
      </c>
      <c r="C19" s="138">
        <v>0.17003000000000001</v>
      </c>
      <c r="D19" s="138">
        <v>0.12077</v>
      </c>
      <c r="E19" s="138">
        <v>0.11487</v>
      </c>
      <c r="F19" s="138">
        <v>0.12425</v>
      </c>
      <c r="G19" s="138">
        <v>0.16769000000000001</v>
      </c>
      <c r="H19" s="138">
        <v>0.12673000000000001</v>
      </c>
      <c r="I19" s="138">
        <v>0.13315000000000002</v>
      </c>
      <c r="J19" s="138">
        <v>0.16974</v>
      </c>
      <c r="K19" s="138">
        <v>0.11828</v>
      </c>
      <c r="L19" s="138">
        <v>0.13800000000000001</v>
      </c>
      <c r="M19" s="138">
        <v>0.11175</v>
      </c>
      <c r="N19" s="138">
        <v>0.10367</v>
      </c>
      <c r="O19" s="139">
        <f>SUM(Tabla4[[#This Row],[Gener]:[Desembre]])</f>
        <v>1.5989299999999997</v>
      </c>
      <c r="P19" s="140">
        <v>1.4759099999999998</v>
      </c>
      <c r="Q19" s="72">
        <f>(Tabla4[[#This Row],[TOTAL]]/Tabla4[[#This Row],[Total 2016]])-1</f>
        <v>8.3351965905780201E-2</v>
      </c>
    </row>
    <row r="20" spans="1:17" ht="15" customHeight="1">
      <c r="A20" s="34">
        <v>17</v>
      </c>
      <c r="B20" s="63" t="s">
        <v>31</v>
      </c>
      <c r="C20" s="138">
        <v>19.368680000000001</v>
      </c>
      <c r="D20" s="138">
        <v>19.354590000000002</v>
      </c>
      <c r="E20" s="138">
        <v>21.29054</v>
      </c>
      <c r="F20" s="138">
        <v>18.488529999999997</v>
      </c>
      <c r="G20" s="138">
        <v>21.08756</v>
      </c>
      <c r="H20" s="138">
        <v>21.833830000000003</v>
      </c>
      <c r="I20" s="138">
        <v>22.239090000000001</v>
      </c>
      <c r="J20" s="138">
        <v>19.0184</v>
      </c>
      <c r="K20" s="138">
        <v>21.051839999999999</v>
      </c>
      <c r="L20" s="138">
        <v>20.69012</v>
      </c>
      <c r="M20" s="138">
        <v>20.183259999999997</v>
      </c>
      <c r="N20" s="138">
        <v>19.231930000000002</v>
      </c>
      <c r="O20" s="139">
        <f>SUM(Tabla4[[#This Row],[Gener]:[Desembre]])</f>
        <v>243.83837</v>
      </c>
      <c r="P20" s="140">
        <v>233.74720000000005</v>
      </c>
      <c r="Q20" s="72">
        <f>(Tabla4[[#This Row],[TOTAL]]/Tabla4[[#This Row],[Total 2016]])-1</f>
        <v>4.3171297880787218E-2</v>
      </c>
    </row>
    <row r="21" spans="1:17" ht="15" customHeight="1">
      <c r="A21" s="34">
        <v>18</v>
      </c>
      <c r="B21" s="63" t="s">
        <v>32</v>
      </c>
      <c r="C21" s="138">
        <v>67.697869999999995</v>
      </c>
      <c r="D21" s="138">
        <v>62.69914</v>
      </c>
      <c r="E21" s="138">
        <v>72.126750000000001</v>
      </c>
      <c r="F21" s="138">
        <v>60.06671</v>
      </c>
      <c r="G21" s="138">
        <v>74.363350000000011</v>
      </c>
      <c r="H21" s="138">
        <v>68.712559999999996</v>
      </c>
      <c r="I21" s="138">
        <v>67.691069999999996</v>
      </c>
      <c r="J21" s="138">
        <v>59.12565</v>
      </c>
      <c r="K21" s="138">
        <v>68.960669999999993</v>
      </c>
      <c r="L21" s="138">
        <v>68.468310000000002</v>
      </c>
      <c r="M21" s="138">
        <v>66.959720000000004</v>
      </c>
      <c r="N21" s="138">
        <v>69.74606</v>
      </c>
      <c r="O21" s="139">
        <f>SUM(Tabla4[[#This Row],[Gener]:[Desembre]])</f>
        <v>806.61785999999984</v>
      </c>
      <c r="P21" s="140">
        <v>774.31823000000009</v>
      </c>
      <c r="Q21" s="72">
        <f>(Tabla4[[#This Row],[TOTAL]]/Tabla4[[#This Row],[Total 2016]])-1</f>
        <v>4.1713637557002636E-2</v>
      </c>
    </row>
    <row r="22" spans="1:17" ht="15" customHeight="1">
      <c r="A22" s="34">
        <v>19</v>
      </c>
      <c r="B22" s="63" t="s">
        <v>33</v>
      </c>
      <c r="C22" s="138">
        <v>10.15929</v>
      </c>
      <c r="D22" s="138">
        <v>8.9600100000000005</v>
      </c>
      <c r="E22" s="138">
        <v>10.035369999999999</v>
      </c>
      <c r="F22" s="138">
        <v>8.7752800000000004</v>
      </c>
      <c r="G22" s="138">
        <v>10.18261</v>
      </c>
      <c r="H22" s="138">
        <v>11.52116</v>
      </c>
      <c r="I22" s="138">
        <v>10.051740000000001</v>
      </c>
      <c r="J22" s="138">
        <v>9.25624</v>
      </c>
      <c r="K22" s="138">
        <v>10.188609999999999</v>
      </c>
      <c r="L22" s="138">
        <v>10.74577</v>
      </c>
      <c r="M22" s="138">
        <v>9.3696300000000008</v>
      </c>
      <c r="N22" s="138">
        <v>10.202879999999999</v>
      </c>
      <c r="O22" s="139">
        <f>SUM(Tabla4[[#This Row],[Gener]:[Desembre]])</f>
        <v>119.44859</v>
      </c>
      <c r="P22" s="140">
        <v>112.96526999999999</v>
      </c>
      <c r="Q22" s="72">
        <f>(Tabla4[[#This Row],[TOTAL]]/Tabla4[[#This Row],[Total 2016]])-1</f>
        <v>5.7392152473056512E-2</v>
      </c>
    </row>
    <row r="23" spans="1:17" ht="15" customHeight="1">
      <c r="A23" s="34">
        <v>20</v>
      </c>
      <c r="B23" s="63" t="s">
        <v>34</v>
      </c>
      <c r="C23" s="138">
        <v>6.7400000000000002E-2</v>
      </c>
      <c r="D23" s="138">
        <v>0.55932000000000004</v>
      </c>
      <c r="E23" s="138">
        <v>0.19533</v>
      </c>
      <c r="F23" s="138">
        <v>4.1419999999999998E-2</v>
      </c>
      <c r="G23" s="138">
        <v>0.10443000000000001</v>
      </c>
      <c r="H23" s="138">
        <v>0.12791</v>
      </c>
      <c r="I23" s="138">
        <v>8.8319999999999996E-2</v>
      </c>
      <c r="J23" s="138">
        <v>0.1231</v>
      </c>
      <c r="K23" s="138">
        <v>8.1079999999999999E-2</v>
      </c>
      <c r="L23" s="138">
        <v>0.12226999999999999</v>
      </c>
      <c r="M23" s="138">
        <v>4.3479999999999998E-2</v>
      </c>
      <c r="N23" s="138">
        <v>8.677E-2</v>
      </c>
      <c r="O23" s="139">
        <f>SUM(Tabla4[[#This Row],[Gener]:[Desembre]])</f>
        <v>1.64083</v>
      </c>
      <c r="P23" s="140">
        <v>1.0013599999999998</v>
      </c>
      <c r="Q23" s="72">
        <f>(Tabla4[[#This Row],[TOTAL]]/Tabla4[[#This Row],[Total 2016]])-1</f>
        <v>0.63860150195733834</v>
      </c>
    </row>
    <row r="24" spans="1:17" ht="15" customHeight="1">
      <c r="A24" s="34">
        <v>21</v>
      </c>
      <c r="B24" s="63" t="s">
        <v>35</v>
      </c>
      <c r="C24" s="138">
        <v>0.86192999999999997</v>
      </c>
      <c r="D24" s="138">
        <v>1.2899100000000001</v>
      </c>
      <c r="E24" s="138">
        <v>1.4553199999999999</v>
      </c>
      <c r="F24" s="138">
        <v>1.06128</v>
      </c>
      <c r="G24" s="138">
        <v>1.44001</v>
      </c>
      <c r="H24" s="138">
        <v>1.4515400000000001</v>
      </c>
      <c r="I24" s="138">
        <v>1.4854700000000001</v>
      </c>
      <c r="J24" s="138">
        <v>2.7790700000000004</v>
      </c>
      <c r="K24" s="138">
        <v>1.16269</v>
      </c>
      <c r="L24" s="138">
        <v>1.0931600000000001</v>
      </c>
      <c r="M24" s="138">
        <v>1.6359999999999999</v>
      </c>
      <c r="N24" s="138">
        <v>1.07375</v>
      </c>
      <c r="O24" s="139">
        <f>SUM(Tabla4[[#This Row],[Gener]:[Desembre]])</f>
        <v>16.790130000000001</v>
      </c>
      <c r="P24" s="140">
        <v>15.371920000000001</v>
      </c>
      <c r="Q24" s="72">
        <f>(Tabla4[[#This Row],[TOTAL]]/Tabla4[[#This Row],[Total 2016]])-1</f>
        <v>9.2259782772744048E-2</v>
      </c>
    </row>
    <row r="25" spans="1:17" ht="15" customHeight="1">
      <c r="A25" s="34">
        <v>22</v>
      </c>
      <c r="B25" s="63" t="s">
        <v>36</v>
      </c>
      <c r="C25" s="138">
        <v>18.921490000000002</v>
      </c>
      <c r="D25" s="138">
        <v>16.118469999999999</v>
      </c>
      <c r="E25" s="138">
        <v>19.635620000000003</v>
      </c>
      <c r="F25" s="138">
        <v>15.991580000000001</v>
      </c>
      <c r="G25" s="138">
        <v>16.412119999999998</v>
      </c>
      <c r="H25" s="138">
        <v>19.756229999999999</v>
      </c>
      <c r="I25" s="138">
        <v>19.071429999999996</v>
      </c>
      <c r="J25" s="138">
        <v>15.987769999999999</v>
      </c>
      <c r="K25" s="138">
        <v>17.19115</v>
      </c>
      <c r="L25" s="138">
        <v>19.766260000000003</v>
      </c>
      <c r="M25" s="138">
        <v>18.333400000000001</v>
      </c>
      <c r="N25" s="138">
        <v>17.09742</v>
      </c>
      <c r="O25" s="139">
        <f>SUM(Tabla4[[#This Row],[Gener]:[Desembre]])</f>
        <v>214.28294000000002</v>
      </c>
      <c r="P25" s="140">
        <v>198.24723999999998</v>
      </c>
      <c r="Q25" s="72">
        <f>(Tabla4[[#This Row],[TOTAL]]/Tabla4[[#This Row],[Total 2016]])-1</f>
        <v>8.0887380828101652E-2</v>
      </c>
    </row>
    <row r="26" spans="1:17" ht="15" customHeight="1">
      <c r="A26" s="34">
        <v>23</v>
      </c>
      <c r="B26" s="63" t="s">
        <v>37</v>
      </c>
      <c r="C26" s="138">
        <v>8.4217700000000004</v>
      </c>
      <c r="D26" s="138">
        <v>7.3895299999999997</v>
      </c>
      <c r="E26" s="138">
        <v>8.1750100000000003</v>
      </c>
      <c r="F26" s="138">
        <v>7.4487999999999994</v>
      </c>
      <c r="G26" s="138">
        <v>9.7621900000000004</v>
      </c>
      <c r="H26" s="138">
        <v>8.4357799999999994</v>
      </c>
      <c r="I26" s="138">
        <v>10.695470000000002</v>
      </c>
      <c r="J26" s="138">
        <v>7.3773400000000002</v>
      </c>
      <c r="K26" s="138">
        <v>8.5389999999999997</v>
      </c>
      <c r="L26" s="138">
        <v>8.8070000000000004</v>
      </c>
      <c r="M26" s="138">
        <v>7.6877300000000002</v>
      </c>
      <c r="N26" s="138">
        <v>9.2353500000000004</v>
      </c>
      <c r="O26" s="139">
        <f>SUM(Tabla4[[#This Row],[Gener]:[Desembre]])</f>
        <v>101.97497</v>
      </c>
      <c r="P26" s="140">
        <v>89.458910000000003</v>
      </c>
      <c r="Q26" s="72">
        <f>(Tabla4[[#This Row],[TOTAL]]/Tabla4[[#This Row],[Total 2016]])-1</f>
        <v>0.13990847865237788</v>
      </c>
    </row>
    <row r="27" spans="1:17" ht="15" customHeight="1">
      <c r="A27" s="34">
        <v>24</v>
      </c>
      <c r="B27" s="63" t="s">
        <v>38</v>
      </c>
      <c r="C27" s="138">
        <v>0.57941941391941398</v>
      </c>
      <c r="D27" s="138">
        <v>0.39540983606557384</v>
      </c>
      <c r="E27" s="138">
        <v>0.54623730785086033</v>
      </c>
      <c r="F27" s="138">
        <v>0.46411007025761125</v>
      </c>
      <c r="G27" s="138">
        <v>0.53151849118015448</v>
      </c>
      <c r="H27" s="138">
        <v>0.76442467454773211</v>
      </c>
      <c r="I27" s="138">
        <v>0.51786214083896964</v>
      </c>
      <c r="J27" s="138">
        <v>0.73717661776903265</v>
      </c>
      <c r="K27" s="138">
        <v>0.58515577134806607</v>
      </c>
      <c r="L27" s="138">
        <v>0.49128869511853024</v>
      </c>
      <c r="M27" s="138">
        <v>0.39608194664114127</v>
      </c>
      <c r="N27" s="138">
        <v>0.36245972025471401</v>
      </c>
      <c r="O27" s="139">
        <f>SUM(Tabla4[[#This Row],[Gener]:[Desembre]])</f>
        <v>6.3711446857917995</v>
      </c>
      <c r="P27" s="140">
        <v>7.3346700000000009</v>
      </c>
      <c r="Q27" s="72">
        <f>(Tabla4[[#This Row],[TOTAL]]/Tabla4[[#This Row],[Total 2016]])-1</f>
        <v>-0.13136587115823906</v>
      </c>
    </row>
    <row r="28" spans="1:17" ht="15" customHeight="1">
      <c r="A28" s="34">
        <v>25</v>
      </c>
      <c r="B28" s="63" t="s">
        <v>39</v>
      </c>
      <c r="C28" s="138">
        <v>19.010439999999999</v>
      </c>
      <c r="D28" s="138">
        <v>19.232189999999999</v>
      </c>
      <c r="E28" s="138">
        <v>24.215859999999999</v>
      </c>
      <c r="F28" s="138">
        <v>18.58165</v>
      </c>
      <c r="G28" s="138">
        <v>19.341060000000002</v>
      </c>
      <c r="H28" s="138">
        <v>25.174310000000002</v>
      </c>
      <c r="I28" s="138">
        <v>21.263639999999999</v>
      </c>
      <c r="J28" s="138">
        <v>23.768249999999998</v>
      </c>
      <c r="K28" s="138">
        <v>20.739090000000001</v>
      </c>
      <c r="L28" s="138">
        <v>21.64</v>
      </c>
      <c r="M28" s="138">
        <v>24.314550000000001</v>
      </c>
      <c r="N28" s="138">
        <v>20.073370000000001</v>
      </c>
      <c r="O28" s="139">
        <f>SUM(Tabla4[[#This Row],[Gener]:[Desembre]])</f>
        <v>257.35441000000003</v>
      </c>
      <c r="P28" s="140">
        <v>228.27459999999999</v>
      </c>
      <c r="Q28" s="72">
        <f>(Tabla4[[#This Row],[TOTAL]]/Tabla4[[#This Row],[Total 2016]])-1</f>
        <v>0.12738960006939037</v>
      </c>
    </row>
    <row r="29" spans="1:17" ht="15" customHeight="1">
      <c r="A29" s="34">
        <v>26</v>
      </c>
      <c r="B29" s="63" t="s">
        <v>40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39"/>
      <c r="P29" s="140">
        <v>29.405870000000004</v>
      </c>
      <c r="Q29" s="72"/>
    </row>
    <row r="30" spans="1:17" ht="15" customHeight="1">
      <c r="A30" s="34">
        <v>27</v>
      </c>
      <c r="B30" s="63" t="s">
        <v>41</v>
      </c>
      <c r="C30" s="138">
        <v>0.35666187739463601</v>
      </c>
      <c r="D30" s="138">
        <v>0.39977903225806449</v>
      </c>
      <c r="E30" s="138">
        <v>0.52121312569521694</v>
      </c>
      <c r="F30" s="138">
        <v>0.80488069800569806</v>
      </c>
      <c r="G30" s="138">
        <v>0.56662121212121208</v>
      </c>
      <c r="H30" s="138">
        <v>0.66009864122364126</v>
      </c>
      <c r="I30" s="138">
        <v>0.4960715240641711</v>
      </c>
      <c r="J30" s="138">
        <v>0.59583552694449504</v>
      </c>
      <c r="K30" s="138">
        <v>0.4529480428704567</v>
      </c>
      <c r="L30" s="138">
        <v>0.42398984983314791</v>
      </c>
      <c r="M30" s="138">
        <v>0.49890191560495162</v>
      </c>
      <c r="N30" s="138">
        <v>0.38905517915529042</v>
      </c>
      <c r="O30" s="139">
        <f>SUM(Tabla4[[#This Row],[Gener]:[Desembre]])</f>
        <v>6.1660566251709819</v>
      </c>
      <c r="P30" s="140">
        <v>6.6578399999999993</v>
      </c>
      <c r="Q30" s="72">
        <f>(Tabla4[[#This Row],[TOTAL]]/Tabla4[[#This Row],[Total 2016]])-1</f>
        <v>-7.3865303886698652E-2</v>
      </c>
    </row>
    <row r="31" spans="1:17" ht="15" customHeight="1">
      <c r="A31" s="34">
        <v>28</v>
      </c>
      <c r="B31" s="63" t="s">
        <v>42</v>
      </c>
      <c r="C31" s="138">
        <v>7.3508100000000001</v>
      </c>
      <c r="D31" s="138">
        <v>5.6361000000000008</v>
      </c>
      <c r="E31" s="138">
        <v>6.2944399999999998</v>
      </c>
      <c r="F31" s="138">
        <v>5.2863999999999995</v>
      </c>
      <c r="G31" s="138">
        <v>7.6982400000000002</v>
      </c>
      <c r="H31" s="138">
        <v>7.2595200000000002</v>
      </c>
      <c r="I31" s="138">
        <v>7.5472799999999998</v>
      </c>
      <c r="J31" s="138">
        <v>6.3291199999999996</v>
      </c>
      <c r="K31" s="138">
        <v>7.6715499999999999</v>
      </c>
      <c r="L31" s="138">
        <v>7.2183299999999999</v>
      </c>
      <c r="M31" s="138">
        <v>7.2819399999999996</v>
      </c>
      <c r="N31" s="138">
        <v>6.5866199999999999</v>
      </c>
      <c r="O31" s="139">
        <f>SUM(Tabla4[[#This Row],[Gener]:[Desembre]])</f>
        <v>82.160349999999994</v>
      </c>
      <c r="P31" s="140">
        <v>76.446790000000007</v>
      </c>
      <c r="Q31" s="72">
        <f>(Tabla4[[#This Row],[TOTAL]]/Tabla4[[#This Row],[Total 2016]])-1</f>
        <v>7.4739043980786901E-2</v>
      </c>
    </row>
    <row r="32" spans="1:17" ht="15" customHeight="1">
      <c r="A32" s="34">
        <v>29</v>
      </c>
      <c r="B32" s="63" t="s">
        <v>43</v>
      </c>
      <c r="C32" s="138">
        <v>0.12634999999999999</v>
      </c>
      <c r="D32" s="138">
        <v>0.15337999999999999</v>
      </c>
      <c r="E32" s="138">
        <v>0.16288999999999998</v>
      </c>
      <c r="F32" s="138">
        <v>0.17943999999999999</v>
      </c>
      <c r="G32" s="138">
        <v>0.17076</v>
      </c>
      <c r="H32" s="138">
        <v>0.14024</v>
      </c>
      <c r="I32" s="138">
        <v>0.13094999999999998</v>
      </c>
      <c r="J32" s="138">
        <v>1.1197600000000001</v>
      </c>
      <c r="K32" s="138">
        <v>0.13228000000000001</v>
      </c>
      <c r="L32" s="138">
        <v>0.14524999999999999</v>
      </c>
      <c r="M32" s="138">
        <v>0.21062999999999998</v>
      </c>
      <c r="N32" s="138">
        <v>0.13980000000000001</v>
      </c>
      <c r="O32" s="139">
        <f>SUM(Tabla4[[#This Row],[Gener]:[Desembre]])</f>
        <v>2.8117300000000003</v>
      </c>
      <c r="P32" s="140">
        <v>1.5434300000000001</v>
      </c>
      <c r="Q32" s="72">
        <f>(Tabla4[[#This Row],[TOTAL]]/Tabla4[[#This Row],[Total 2016]])-1</f>
        <v>0.82174118683710962</v>
      </c>
    </row>
    <row r="33" spans="1:17" ht="15" customHeight="1">
      <c r="A33" s="34">
        <v>30</v>
      </c>
      <c r="B33" s="63" t="s">
        <v>45</v>
      </c>
      <c r="C33" s="138">
        <v>3.7658700000000001</v>
      </c>
      <c r="D33" s="138">
        <v>13.4717</v>
      </c>
      <c r="E33" s="138">
        <v>17.2852</v>
      </c>
      <c r="F33" s="138">
        <v>15.804729999999999</v>
      </c>
      <c r="G33" s="138">
        <v>15.564879999999999</v>
      </c>
      <c r="H33" s="138">
        <v>20.683199999999999</v>
      </c>
      <c r="I33" s="138">
        <v>17.29214</v>
      </c>
      <c r="J33" s="138">
        <v>20.858619999999998</v>
      </c>
      <c r="K33" s="138">
        <v>15.975059999999999</v>
      </c>
      <c r="L33" s="138">
        <v>15.286799999999999</v>
      </c>
      <c r="M33" s="138">
        <v>19.251860000000001</v>
      </c>
      <c r="N33" s="138">
        <v>15.310139999999999</v>
      </c>
      <c r="O33" s="139">
        <f>SUM(Tabla4[[#This Row],[Gener]:[Desembre]])</f>
        <v>190.55019999999999</v>
      </c>
      <c r="P33" s="140">
        <v>1.4851299999999998</v>
      </c>
      <c r="Q33" s="72"/>
    </row>
    <row r="34" spans="1:17" ht="15" customHeight="1">
      <c r="A34" s="34">
        <v>31</v>
      </c>
      <c r="B34" s="63" t="s">
        <v>46</v>
      </c>
      <c r="C34" s="138">
        <v>2.0213100000000002</v>
      </c>
      <c r="D34" s="138">
        <v>1.5692600000000001</v>
      </c>
      <c r="E34" s="138">
        <v>1.4030199999999999</v>
      </c>
      <c r="F34" s="138">
        <v>1.3155299999999999</v>
      </c>
      <c r="G34" s="138">
        <v>2.2043600000000003</v>
      </c>
      <c r="H34" s="138">
        <v>2.2438200000000004</v>
      </c>
      <c r="I34" s="138">
        <v>1.9545599999999999</v>
      </c>
      <c r="J34" s="138">
        <v>1.43075</v>
      </c>
      <c r="K34" s="138">
        <v>2.0443699999999998</v>
      </c>
      <c r="L34" s="138">
        <v>1.98726</v>
      </c>
      <c r="M34" s="138">
        <v>1.7845899999999999</v>
      </c>
      <c r="N34" s="138">
        <v>1.02617</v>
      </c>
      <c r="O34" s="139">
        <f>SUM(Tabla4[[#This Row],[Gener]:[Desembre]])</f>
        <v>20.985000000000003</v>
      </c>
      <c r="P34" s="140">
        <v>20.333089999999999</v>
      </c>
      <c r="Q34" s="72">
        <f>(Tabla4[[#This Row],[TOTAL]]/Tabla4[[#This Row],[Total 2016]])-1</f>
        <v>3.2061531228160911E-2</v>
      </c>
    </row>
    <row r="35" spans="1:17" ht="15" customHeight="1">
      <c r="A35" s="34">
        <v>32</v>
      </c>
      <c r="B35" s="63" t="s">
        <v>47</v>
      </c>
      <c r="C35" s="138">
        <v>13.330800000000002</v>
      </c>
      <c r="D35" s="138">
        <v>11.10374</v>
      </c>
      <c r="E35" s="138">
        <v>12.4575</v>
      </c>
      <c r="F35" s="138">
        <v>13.282170000000001</v>
      </c>
      <c r="G35" s="138">
        <v>14.263249999999999</v>
      </c>
      <c r="H35" s="138">
        <v>15.493780000000001</v>
      </c>
      <c r="I35" s="138">
        <v>13.939159999999999</v>
      </c>
      <c r="J35" s="138">
        <v>16.552250000000001</v>
      </c>
      <c r="K35" s="138">
        <v>14.81148</v>
      </c>
      <c r="L35" s="138">
        <v>14.53717</v>
      </c>
      <c r="M35" s="138">
        <v>12.41207</v>
      </c>
      <c r="N35" s="138">
        <v>14.937469999999999</v>
      </c>
      <c r="O35" s="139">
        <f>SUM(Tabla4[[#This Row],[Gener]:[Desembre]])</f>
        <v>167.12083999999999</v>
      </c>
      <c r="P35" s="140">
        <v>144.77825000000004</v>
      </c>
      <c r="Q35" s="72">
        <f>(Tabla4[[#This Row],[TOTAL]]/Tabla4[[#This Row],[Total 2016]])-1</f>
        <v>0.15432283509435929</v>
      </c>
    </row>
    <row r="36" spans="1:17" ht="15" customHeight="1">
      <c r="A36" s="34">
        <v>33</v>
      </c>
      <c r="B36" s="63" t="s">
        <v>48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9"/>
      <c r="P36" s="140">
        <v>0</v>
      </c>
      <c r="Q36" s="71"/>
    </row>
    <row r="37" spans="1:17" ht="15" customHeight="1">
      <c r="A37" s="34">
        <v>34</v>
      </c>
      <c r="B37" s="63" t="s">
        <v>49</v>
      </c>
      <c r="C37" s="138">
        <v>3.8861300000000001</v>
      </c>
      <c r="D37" s="138">
        <v>3.5850300000000002</v>
      </c>
      <c r="E37" s="138">
        <v>3.9421999999999997</v>
      </c>
      <c r="F37" s="138">
        <v>3.9942299999999999</v>
      </c>
      <c r="G37" s="138">
        <v>4.5788599999999997</v>
      </c>
      <c r="H37" s="138">
        <v>4.1306599999999998</v>
      </c>
      <c r="I37" s="138">
        <v>4.15205</v>
      </c>
      <c r="J37" s="138">
        <v>4.3183599999999993</v>
      </c>
      <c r="K37" s="138">
        <v>3.7916500000000002</v>
      </c>
      <c r="L37" s="138">
        <v>4.0294800000000004</v>
      </c>
      <c r="M37" s="138">
        <v>4.1789300000000003</v>
      </c>
      <c r="N37" s="138">
        <v>4.1186099999999994</v>
      </c>
      <c r="O37" s="139">
        <f>SUM(Tabla4[[#This Row],[Gener]:[Desembre]])</f>
        <v>48.706189999999992</v>
      </c>
      <c r="P37" s="140">
        <v>42.733530000000002</v>
      </c>
      <c r="Q37" s="72">
        <f>(Tabla4[[#This Row],[TOTAL]]/Tabla4[[#This Row],[Total 2016]])-1</f>
        <v>0.13976519140824517</v>
      </c>
    </row>
    <row r="38" spans="1:17" ht="15" customHeight="1">
      <c r="A38" s="34">
        <v>35</v>
      </c>
      <c r="B38" s="63" t="s">
        <v>50</v>
      </c>
      <c r="C38" s="138">
        <v>3.9978099999999999</v>
      </c>
      <c r="D38" s="138">
        <v>4.1881499999999994</v>
      </c>
      <c r="E38" s="138">
        <v>4.6889200000000004</v>
      </c>
      <c r="F38" s="138">
        <v>3.4368400000000001</v>
      </c>
      <c r="G38" s="138">
        <v>4.7778700000000001</v>
      </c>
      <c r="H38" s="138">
        <v>4.3311099999999998</v>
      </c>
      <c r="I38" s="138">
        <v>4.1536299999999997</v>
      </c>
      <c r="J38" s="138">
        <v>4.6933100000000003</v>
      </c>
      <c r="K38" s="138">
        <v>5.2480200000000004</v>
      </c>
      <c r="L38" s="138">
        <v>4.6049499999999997</v>
      </c>
      <c r="M38" s="138">
        <v>4.5270700000000001</v>
      </c>
      <c r="N38" s="138">
        <v>4.8347700000000007</v>
      </c>
      <c r="O38" s="139">
        <f>SUM(Tabla4[[#This Row],[Gener]:[Desembre]])</f>
        <v>53.48245</v>
      </c>
      <c r="P38" s="140">
        <v>50.150030000000008</v>
      </c>
      <c r="Q38" s="72">
        <f>(Tabla4[[#This Row],[TOTAL]]/Tabla4[[#This Row],[Total 2016]])-1</f>
        <v>6.644901309131801E-2</v>
      </c>
    </row>
    <row r="39" spans="1:17" ht="15" customHeight="1">
      <c r="A39" s="34">
        <v>36</v>
      </c>
      <c r="B39" s="63" t="s">
        <v>51</v>
      </c>
      <c r="C39" s="138">
        <v>1.0154799999999999</v>
      </c>
      <c r="D39" s="138">
        <v>0.90698999999999996</v>
      </c>
      <c r="E39" s="138">
        <v>0.69058000000000008</v>
      </c>
      <c r="F39" s="138">
        <v>0.98542999999999992</v>
      </c>
      <c r="G39" s="138">
        <v>1.0430599999999999</v>
      </c>
      <c r="H39" s="138">
        <v>1.02406</v>
      </c>
      <c r="I39" s="138">
        <v>2.54413</v>
      </c>
      <c r="J39" s="138">
        <v>1.2896400000000001</v>
      </c>
      <c r="K39" s="138">
        <v>1.07453</v>
      </c>
      <c r="L39" s="138">
        <v>1.0474100000000002</v>
      </c>
      <c r="M39" s="138">
        <v>0.84226999999999996</v>
      </c>
      <c r="N39" s="138">
        <v>0.65930999999999995</v>
      </c>
      <c r="O39" s="139">
        <f>SUM(Tabla4[[#This Row],[Gener]:[Desembre]])</f>
        <v>13.12289</v>
      </c>
      <c r="P39" s="140">
        <v>12.744599999999998</v>
      </c>
      <c r="Q39" s="72">
        <f>(Tabla4[[#This Row],[TOTAL]]/Tabla4[[#This Row],[Total 2016]])-1</f>
        <v>2.9682375280511097E-2</v>
      </c>
    </row>
    <row r="40" spans="1:17" ht="15" customHeight="1">
      <c r="A40" s="35">
        <v>37</v>
      </c>
      <c r="B40" s="64" t="s">
        <v>52</v>
      </c>
      <c r="C40" s="141">
        <v>7.3731899999999992</v>
      </c>
      <c r="D40" s="141">
        <v>6.4025600000000003</v>
      </c>
      <c r="E40" s="141">
        <v>6.5717700000000008</v>
      </c>
      <c r="F40" s="141">
        <v>6.9683199999999994</v>
      </c>
      <c r="G40" s="141">
        <v>8.1610600000000009</v>
      </c>
      <c r="H40" s="141">
        <v>8.0092299999999987</v>
      </c>
      <c r="I40" s="141">
        <v>8.4263999999999992</v>
      </c>
      <c r="J40" s="141">
        <v>6.2617099999999999</v>
      </c>
      <c r="K40" s="141">
        <v>6.7193300000000002</v>
      </c>
      <c r="L40" s="141">
        <v>7.6053599999999992</v>
      </c>
      <c r="M40" s="141">
        <v>6.42319</v>
      </c>
      <c r="N40" s="141">
        <v>7.3868799999999997</v>
      </c>
      <c r="O40" s="142">
        <f>SUM(Tabla4[[#This Row],[Gener]:[Desembre]])</f>
        <v>86.309000000000026</v>
      </c>
      <c r="P40" s="143">
        <v>82.082709999999992</v>
      </c>
      <c r="Q40" s="74">
        <f>(Tabla4[[#This Row],[TOTAL]]/Tabla4[[#This Row],[Total 2016]])-1</f>
        <v>5.1488187950909925E-2</v>
      </c>
    </row>
    <row r="41" spans="1:17" s="68" customFormat="1" ht="15" customHeight="1">
      <c r="A41" s="69"/>
      <c r="B41" s="70"/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5"/>
      <c r="P41" s="117">
        <v>0</v>
      </c>
      <c r="Q41" s="75"/>
    </row>
    <row r="42" spans="1:17" ht="15" customHeight="1">
      <c r="A42" s="32">
        <v>38</v>
      </c>
      <c r="B42" s="61" t="s">
        <v>19</v>
      </c>
      <c r="C42" s="146">
        <v>1.03179</v>
      </c>
      <c r="D42" s="146">
        <v>1.20797</v>
      </c>
      <c r="E42" s="146">
        <v>1.58307</v>
      </c>
      <c r="F42" s="146">
        <v>1.3932899999999999</v>
      </c>
      <c r="G42" s="146">
        <v>1.6074200000000001</v>
      </c>
      <c r="H42" s="146">
        <v>1.4093499999999999</v>
      </c>
      <c r="I42" s="146">
        <v>1.58314</v>
      </c>
      <c r="J42" s="146">
        <v>2.3344099999999997</v>
      </c>
      <c r="K42" s="146">
        <v>1.4572400000000001</v>
      </c>
      <c r="L42" s="146">
        <v>1.3638800000000002</v>
      </c>
      <c r="M42" s="146">
        <v>1.5363399999999998</v>
      </c>
      <c r="N42" s="146">
        <v>1.40357</v>
      </c>
      <c r="O42" s="147">
        <f>SUM(Tabla4[[#This Row],[Gener]:[Desembre]])</f>
        <v>17.911470000000001</v>
      </c>
      <c r="P42" s="148">
        <v>14.646900000000002</v>
      </c>
      <c r="Q42" s="72">
        <f>(Tabla4[[#This Row],[TOTAL]]/Tabla4[[#This Row],[Total 2016]])-1</f>
        <v>0.22288470597873933</v>
      </c>
    </row>
    <row r="43" spans="1:17" ht="15" customHeight="1">
      <c r="A43" s="34">
        <v>39</v>
      </c>
      <c r="B43" s="63" t="s">
        <v>20</v>
      </c>
      <c r="C43" s="138">
        <v>0.47555000000000019</v>
      </c>
      <c r="D43" s="138">
        <v>0.49432999999999994</v>
      </c>
      <c r="E43" s="138">
        <v>0.69495000000000073</v>
      </c>
      <c r="F43" s="138">
        <v>0.58321000000000001</v>
      </c>
      <c r="G43" s="138">
        <v>0.71132999999999991</v>
      </c>
      <c r="H43" s="138">
        <v>0.55206999999999973</v>
      </c>
      <c r="I43" s="138">
        <v>0.73036000000000056</v>
      </c>
      <c r="J43" s="138">
        <v>0.84543000000000024</v>
      </c>
      <c r="K43" s="138">
        <v>0.51772999999999958</v>
      </c>
      <c r="L43" s="138">
        <v>0.48811999999999989</v>
      </c>
      <c r="M43" s="138">
        <v>0.6176999999999998</v>
      </c>
      <c r="N43" s="138">
        <v>0.58668000000000031</v>
      </c>
      <c r="O43" s="139">
        <f>SUM(Tabla4[[#This Row],[Gener]:[Desembre]])</f>
        <v>7.2974600000000009</v>
      </c>
      <c r="P43" s="140">
        <v>7.8961099999999984</v>
      </c>
      <c r="Q43" s="72">
        <f>(Tabla4[[#This Row],[TOTAL]]/Tabla4[[#This Row],[Total 2016]])-1</f>
        <v>-7.5815813102907303E-2</v>
      </c>
    </row>
    <row r="44" spans="1:17" ht="15" customHeight="1">
      <c r="A44" s="34">
        <v>40</v>
      </c>
      <c r="B44" s="63" t="s">
        <v>24</v>
      </c>
      <c r="C44" s="138">
        <v>9.375E-2</v>
      </c>
      <c r="D44" s="138">
        <v>7.4999999999999997E-2</v>
      </c>
      <c r="E44" s="138">
        <v>0.13381000000000001</v>
      </c>
      <c r="F44" s="138">
        <v>0.26604</v>
      </c>
      <c r="G44" s="138">
        <v>0.20119000000000001</v>
      </c>
      <c r="H44" s="138">
        <v>0.16850000000000001</v>
      </c>
      <c r="I44" s="138">
        <v>0.16412000000000002</v>
      </c>
      <c r="J44" s="138">
        <v>0.28582000000000002</v>
      </c>
      <c r="K44" s="138">
        <v>0.20607</v>
      </c>
      <c r="L44" s="138">
        <v>0.18568999999999999</v>
      </c>
      <c r="M44" s="138">
        <v>0.22194</v>
      </c>
      <c r="N44" s="138">
        <v>5.0909999999999997E-2</v>
      </c>
      <c r="O44" s="139">
        <f>SUM(Tabla4[[#This Row],[Gener]:[Desembre]])</f>
        <v>2.0528399999999998</v>
      </c>
      <c r="P44" s="140">
        <v>2.9805199999999994</v>
      </c>
      <c r="Q44" s="72">
        <f>(Tabla4[[#This Row],[TOTAL]]/Tabla4[[#This Row],[Total 2016]])-1</f>
        <v>-0.31124770174331984</v>
      </c>
    </row>
    <row r="45" spans="1:17" ht="15" customHeight="1">
      <c r="A45" s="35">
        <v>41</v>
      </c>
      <c r="B45" s="64" t="s">
        <v>44</v>
      </c>
      <c r="C45" s="141">
        <v>1.46225</v>
      </c>
      <c r="D45" s="141">
        <v>1.5629200000000001</v>
      </c>
      <c r="E45" s="141">
        <v>2.14696</v>
      </c>
      <c r="F45" s="141">
        <v>1.9044400000000001</v>
      </c>
      <c r="G45" s="141">
        <v>2.3134399999999999</v>
      </c>
      <c r="H45" s="141">
        <v>1.95218</v>
      </c>
      <c r="I45" s="141">
        <v>2.0991599999999999</v>
      </c>
      <c r="J45" s="141">
        <v>3.2574999999999998</v>
      </c>
      <c r="K45" s="141">
        <v>1.8460099999999999</v>
      </c>
      <c r="L45" s="141">
        <v>1.8011199999999998</v>
      </c>
      <c r="M45" s="141">
        <v>2.1051199999999999</v>
      </c>
      <c r="N45" s="141">
        <v>1.7490999999999999</v>
      </c>
      <c r="O45" s="142">
        <f>SUM(Tabla4[[#This Row],[Gener]:[Desembre]])</f>
        <v>24.200199999999999</v>
      </c>
      <c r="P45" s="143">
        <v>21.69211</v>
      </c>
      <c r="Q45" s="72">
        <f>(Tabla4[[#This Row],[TOTAL]]/Tabla4[[#This Row],[Total 2016]])-1</f>
        <v>0.11562222393303379</v>
      </c>
    </row>
    <row r="46" spans="1:17" ht="15" customHeight="1">
      <c r="B46" s="47" t="s">
        <v>98</v>
      </c>
      <c r="C46" s="114">
        <f t="shared" ref="C46:N46" si="0">SUM(C4:C45)</f>
        <v>409.42001129131415</v>
      </c>
      <c r="D46" s="114">
        <f t="shared" si="0"/>
        <v>378.47999886832366</v>
      </c>
      <c r="E46" s="114">
        <f t="shared" si="0"/>
        <v>439.15999043354611</v>
      </c>
      <c r="F46" s="114">
        <f t="shared" si="0"/>
        <v>390.82000076826347</v>
      </c>
      <c r="G46" s="114">
        <f t="shared" si="0"/>
        <v>446.65999970330137</v>
      </c>
      <c r="H46" s="114">
        <f t="shared" si="0"/>
        <v>460.45994331577151</v>
      </c>
      <c r="I46" s="114">
        <f t="shared" si="0"/>
        <v>446.99997366490328</v>
      </c>
      <c r="J46" s="114">
        <f t="shared" si="0"/>
        <v>424.70012214471348</v>
      </c>
      <c r="K46" s="114">
        <f t="shared" si="0"/>
        <v>427.90001381421843</v>
      </c>
      <c r="L46" s="114">
        <f t="shared" si="0"/>
        <v>442.17937854495176</v>
      </c>
      <c r="M46" s="114">
        <f t="shared" si="0"/>
        <v>419.76001386224607</v>
      </c>
      <c r="N46" s="114">
        <f t="shared" si="0"/>
        <v>434.87999489941001</v>
      </c>
      <c r="O46" s="114">
        <f>SUM(Tabla4[TOTAL])</f>
        <v>5121.4194413109626</v>
      </c>
      <c r="P46" s="115">
        <f>SUBTOTAL(109,Tabla4[Total 2016])</f>
        <v>4689.6411900000003</v>
      </c>
      <c r="Q46" s="73">
        <f>(O46/P46)-1</f>
        <v>9.2070636924562299E-2</v>
      </c>
    </row>
    <row r="47" spans="1:17" ht="15" customHeight="1">
      <c r="B47" s="48" t="s">
        <v>97</v>
      </c>
      <c r="C47" s="115">
        <v>371.62001999999995</v>
      </c>
      <c r="D47" s="115">
        <v>366.83999000000017</v>
      </c>
      <c r="E47" s="115">
        <v>385.68002000000013</v>
      </c>
      <c r="F47" s="115">
        <v>379.84022999999985</v>
      </c>
      <c r="G47" s="115">
        <v>403.31954999999999</v>
      </c>
      <c r="H47" s="115">
        <v>398.85998999999993</v>
      </c>
      <c r="I47" s="115">
        <v>411.03999999999996</v>
      </c>
      <c r="J47" s="115">
        <v>386.39999</v>
      </c>
      <c r="K47" s="115">
        <v>406.00001000000003</v>
      </c>
      <c r="L47" s="115">
        <v>393.10001000000011</v>
      </c>
      <c r="M47" s="115">
        <v>382.18136999999996</v>
      </c>
      <c r="N47" s="115">
        <v>404.76001000000002</v>
      </c>
      <c r="O47" s="115">
        <v>4689.6411899999994</v>
      </c>
      <c r="P47" s="116"/>
    </row>
    <row r="48" spans="1:17" ht="15" customHeight="1">
      <c r="B48" s="132" t="s">
        <v>108</v>
      </c>
    </row>
    <row r="49" spans="16:16" ht="15" customHeight="1">
      <c r="P49" s="2"/>
    </row>
    <row r="50" spans="16:16" ht="15" customHeight="1">
      <c r="P50" s="2"/>
    </row>
    <row r="51" spans="16:16" ht="15" customHeight="1">
      <c r="P51" s="2"/>
    </row>
    <row r="52" spans="16:16" ht="15" customHeight="1">
      <c r="P52" s="2"/>
    </row>
  </sheetData>
  <sheetProtection sheet="1" objects="1" scenarios="1"/>
  <sortState ref="A4:P44">
    <sortCondition ref="A4:A44"/>
  </sortState>
  <pageMargins left="0.31496062992125984" right="0.23622047244094491" top="0.6692913385826772" bottom="0.54" header="0.31496062992125984" footer="0.31496062992125984"/>
  <pageSetup paperSize="9" scale="68" orientation="landscape" r:id="rId1"/>
  <headerFooter>
    <oddHeader>&amp;L&amp;G&amp;C&amp;F&amp;R&amp;G</oddHeader>
    <oddFooter>&amp;C&amp;A&amp;R&amp;P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showZeros="0" tabSelected="1" zoomScale="80" zoomScaleNormal="80" workbookViewId="0">
      <selection activeCell="F18" sqref="F18"/>
    </sheetView>
  </sheetViews>
  <sheetFormatPr baseColWidth="10" defaultColWidth="11.5546875" defaultRowHeight="15" customHeight="1"/>
  <cols>
    <col min="1" max="1" width="8.88671875" style="3" customWidth="1"/>
    <col min="2" max="2" width="28.44140625" style="1" bestFit="1" customWidth="1"/>
    <col min="3" max="14" width="10.6640625" style="3" customWidth="1"/>
    <col min="15" max="15" width="11.5546875" style="3"/>
    <col min="16" max="16" width="11.6640625" style="3" bestFit="1" customWidth="1"/>
    <col min="17" max="16384" width="11.5546875" style="1"/>
  </cols>
  <sheetData>
    <row r="1" spans="1:17" ht="15" customHeight="1">
      <c r="A1" s="5" t="s">
        <v>103</v>
      </c>
    </row>
    <row r="3" spans="1:17" s="67" customFormat="1" ht="30" customHeight="1">
      <c r="A3" s="40" t="s">
        <v>96</v>
      </c>
      <c r="B3" s="65" t="s">
        <v>102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2" t="s">
        <v>10</v>
      </c>
      <c r="N3" s="42" t="s">
        <v>11</v>
      </c>
      <c r="O3" s="42" t="s">
        <v>12</v>
      </c>
      <c r="P3" s="66" t="s">
        <v>97</v>
      </c>
      <c r="Q3" s="30" t="s">
        <v>99</v>
      </c>
    </row>
    <row r="4" spans="1:17" ht="15" customHeight="1">
      <c r="A4" s="62" t="s">
        <v>54</v>
      </c>
      <c r="B4" s="63" t="s">
        <v>13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  <c r="P4" s="140"/>
      <c r="Q4" s="72"/>
    </row>
    <row r="5" spans="1:17" ht="15" customHeight="1">
      <c r="A5" s="62" t="s">
        <v>55</v>
      </c>
      <c r="B5" s="63" t="s">
        <v>14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/>
      <c r="P5" s="140"/>
      <c r="Q5" s="72"/>
    </row>
    <row r="6" spans="1:17" ht="15" customHeight="1">
      <c r="A6" s="62" t="s">
        <v>56</v>
      </c>
      <c r="B6" s="63" t="s">
        <v>15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P6" s="140"/>
      <c r="Q6" s="72"/>
    </row>
    <row r="7" spans="1:17" ht="15" customHeight="1">
      <c r="A7" s="62" t="s">
        <v>57</v>
      </c>
      <c r="B7" s="63" t="s">
        <v>16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P7" s="140"/>
      <c r="Q7" s="72"/>
    </row>
    <row r="8" spans="1:17" ht="15" customHeight="1">
      <c r="A8" s="62" t="s">
        <v>58</v>
      </c>
      <c r="B8" s="63" t="s">
        <v>17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  <c r="P8" s="140"/>
      <c r="Q8" s="72"/>
    </row>
    <row r="9" spans="1:17" ht="15" customHeight="1">
      <c r="A9" s="62" t="s">
        <v>59</v>
      </c>
      <c r="B9" s="63" t="s">
        <v>18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140"/>
      <c r="Q9" s="72"/>
    </row>
    <row r="10" spans="1:17" ht="15" customHeight="1">
      <c r="A10" s="34">
        <v>7</v>
      </c>
      <c r="B10" s="63" t="s">
        <v>95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9"/>
      <c r="P10" s="140"/>
      <c r="Q10" s="149"/>
    </row>
    <row r="11" spans="1:17" ht="15" customHeight="1">
      <c r="A11" s="34">
        <v>8</v>
      </c>
      <c r="B11" s="63" t="s">
        <v>21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  <c r="P11" s="140"/>
      <c r="Q11" s="72"/>
    </row>
    <row r="12" spans="1:17" ht="15" customHeight="1">
      <c r="A12" s="34">
        <v>9</v>
      </c>
      <c r="B12" s="63" t="s">
        <v>22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  <c r="P12" s="140"/>
      <c r="Q12" s="72"/>
    </row>
    <row r="13" spans="1:17" ht="15" customHeight="1">
      <c r="A13" s="34">
        <v>10</v>
      </c>
      <c r="B13" s="63" t="s">
        <v>23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P13" s="140"/>
      <c r="Q13" s="72"/>
    </row>
    <row r="14" spans="1:17" ht="15" customHeight="1">
      <c r="A14" s="34">
        <v>11</v>
      </c>
      <c r="B14" s="63" t="s">
        <v>25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9"/>
      <c r="P14" s="140"/>
      <c r="Q14" s="72"/>
    </row>
    <row r="15" spans="1:17" ht="15" customHeight="1">
      <c r="A15" s="34">
        <v>12</v>
      </c>
      <c r="B15" s="63" t="s">
        <v>26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9"/>
      <c r="P15" s="140"/>
      <c r="Q15" s="72"/>
    </row>
    <row r="16" spans="1:17" ht="15" customHeight="1">
      <c r="A16" s="34">
        <v>13</v>
      </c>
      <c r="B16" s="63" t="s">
        <v>27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9"/>
      <c r="P16" s="140"/>
      <c r="Q16" s="72"/>
    </row>
    <row r="17" spans="1:17" ht="15" customHeight="1">
      <c r="A17" s="34">
        <v>14</v>
      </c>
      <c r="B17" s="63" t="s">
        <v>28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9"/>
      <c r="P17" s="140"/>
      <c r="Q17" s="72"/>
    </row>
    <row r="18" spans="1:17" ht="15" customHeight="1">
      <c r="A18" s="34">
        <v>15</v>
      </c>
      <c r="B18" s="63" t="s">
        <v>29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/>
      <c r="P18" s="140"/>
      <c r="Q18" s="72"/>
    </row>
    <row r="19" spans="1:17" ht="15" customHeight="1">
      <c r="A19" s="34">
        <v>16</v>
      </c>
      <c r="B19" s="63" t="s">
        <v>30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9"/>
      <c r="P19" s="140"/>
      <c r="Q19" s="72"/>
    </row>
    <row r="20" spans="1:17" ht="15" customHeight="1">
      <c r="A20" s="34">
        <v>17</v>
      </c>
      <c r="B20" s="63" t="s">
        <v>31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9"/>
      <c r="P20" s="140"/>
      <c r="Q20" s="72"/>
    </row>
    <row r="21" spans="1:17" ht="15" customHeight="1">
      <c r="A21" s="34">
        <v>18</v>
      </c>
      <c r="B21" s="63" t="s">
        <v>32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9"/>
      <c r="P21" s="140"/>
      <c r="Q21" s="72"/>
    </row>
    <row r="22" spans="1:17" ht="15" customHeight="1">
      <c r="A22" s="34">
        <v>19</v>
      </c>
      <c r="B22" s="63" t="s">
        <v>33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9"/>
      <c r="P22" s="140"/>
      <c r="Q22" s="72"/>
    </row>
    <row r="23" spans="1:17" ht="15" customHeight="1">
      <c r="A23" s="34">
        <v>20</v>
      </c>
      <c r="B23" s="63" t="s">
        <v>34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  <c r="P23" s="140"/>
      <c r="Q23" s="72"/>
    </row>
    <row r="24" spans="1:17" ht="15" customHeight="1">
      <c r="A24" s="34">
        <v>21</v>
      </c>
      <c r="B24" s="63" t="s">
        <v>35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9"/>
      <c r="P24" s="140"/>
      <c r="Q24" s="72"/>
    </row>
    <row r="25" spans="1:17" ht="15" customHeight="1">
      <c r="A25" s="34">
        <v>22</v>
      </c>
      <c r="B25" s="63" t="s">
        <v>36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9"/>
      <c r="P25" s="140"/>
      <c r="Q25" s="72"/>
    </row>
    <row r="26" spans="1:17" ht="15" customHeight="1">
      <c r="A26" s="34">
        <v>23</v>
      </c>
      <c r="B26" s="63" t="s">
        <v>37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  <c r="P26" s="140"/>
      <c r="Q26" s="72"/>
    </row>
    <row r="27" spans="1:17" ht="15" customHeight="1">
      <c r="A27" s="34">
        <v>24</v>
      </c>
      <c r="B27" s="63" t="s">
        <v>38</v>
      </c>
      <c r="C27" s="138">
        <v>12.120000586080586</v>
      </c>
      <c r="D27" s="138">
        <v>11.720000163934426</v>
      </c>
      <c r="E27" s="138">
        <v>12.880002692149139</v>
      </c>
      <c r="F27" s="138">
        <v>14.11999992974239</v>
      </c>
      <c r="G27" s="138">
        <v>13.900001508819845</v>
      </c>
      <c r="H27" s="138">
        <v>13.139995325452269</v>
      </c>
      <c r="I27" s="138">
        <v>15.299997859161031</v>
      </c>
      <c r="J27" s="138">
        <v>14.140003382230967</v>
      </c>
      <c r="K27" s="138">
        <v>14.419994228651932</v>
      </c>
      <c r="L27" s="138">
        <v>13.860001304881472</v>
      </c>
      <c r="M27" s="138">
        <v>13.27999805335886</v>
      </c>
      <c r="N27" s="138">
        <v>14.040000279745286</v>
      </c>
      <c r="O27" s="139">
        <v>162.91999531420822</v>
      </c>
      <c r="P27" s="140">
        <v>157.38</v>
      </c>
      <c r="Q27" s="72">
        <f>(Tabla46[[#This Row],[TOTAL]]/Tabla46[[#This Row],[Total 2016]])-1</f>
        <v>3.5201393532902747E-2</v>
      </c>
    </row>
    <row r="28" spans="1:17" ht="15" customHeight="1">
      <c r="A28" s="34">
        <v>25</v>
      </c>
      <c r="B28" s="63" t="s">
        <v>39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9"/>
      <c r="P28" s="140">
        <v>0</v>
      </c>
      <c r="Q28" s="72"/>
    </row>
    <row r="29" spans="1:17" ht="15" customHeight="1">
      <c r="A29" s="34">
        <v>26</v>
      </c>
      <c r="B29" s="63" t="s">
        <v>40</v>
      </c>
      <c r="C29" s="138">
        <v>6.84</v>
      </c>
      <c r="D29" s="138">
        <v>5.52</v>
      </c>
      <c r="E29" s="138">
        <v>6.88</v>
      </c>
      <c r="F29" s="138">
        <v>6.46</v>
      </c>
      <c r="G29" s="138">
        <v>7.72</v>
      </c>
      <c r="H29" s="138">
        <v>7.34</v>
      </c>
      <c r="I29" s="138">
        <v>7.86</v>
      </c>
      <c r="J29" s="138">
        <v>6.84</v>
      </c>
      <c r="K29" s="138">
        <v>7.86</v>
      </c>
      <c r="L29" s="138">
        <v>7.42</v>
      </c>
      <c r="M29" s="138">
        <v>6.68</v>
      </c>
      <c r="N29" s="138">
        <v>6.98</v>
      </c>
      <c r="O29" s="139">
        <v>84.40000000000002</v>
      </c>
      <c r="P29" s="140">
        <v>10.398999999999999</v>
      </c>
      <c r="Q29" s="72">
        <f>(Tabla46[[#This Row],[TOTAL]]/Tabla46[[#This Row],[Total 2016]])-1</f>
        <v>7.1161650158669136</v>
      </c>
    </row>
    <row r="30" spans="1:17" ht="15" customHeight="1">
      <c r="A30" s="34">
        <v>27</v>
      </c>
      <c r="B30" s="63" t="s">
        <v>41</v>
      </c>
      <c r="C30" s="138">
        <v>9.3999981226053642</v>
      </c>
      <c r="D30" s="138">
        <v>9.3600009677419358</v>
      </c>
      <c r="E30" s="138">
        <v>9.2599968743047825</v>
      </c>
      <c r="F30" s="138">
        <v>10.559999301994301</v>
      </c>
      <c r="G30" s="138">
        <v>9.7799987878787888</v>
      </c>
      <c r="H30" s="138">
        <v>10.120001358776358</v>
      </c>
      <c r="I30" s="138">
        <v>10.499998475935829</v>
      </c>
      <c r="J30" s="138">
        <v>8.900004473055505</v>
      </c>
      <c r="K30" s="138">
        <v>10.040001957129544</v>
      </c>
      <c r="L30" s="138">
        <v>9.7800001501668525</v>
      </c>
      <c r="M30" s="138">
        <v>8.9999980843950489</v>
      </c>
      <c r="N30" s="138">
        <v>9.300004820844709</v>
      </c>
      <c r="O30" s="139">
        <v>116.00000337482902</v>
      </c>
      <c r="P30" s="140">
        <v>117.32</v>
      </c>
      <c r="Q30" s="72">
        <f>(Tabla46[[#This Row],[TOTAL]]/Tabla46[[#This Row],[Total 2016]])-1</f>
        <v>-1.1251249788364892E-2</v>
      </c>
    </row>
    <row r="31" spans="1:17" ht="15" customHeight="1">
      <c r="A31" s="34">
        <v>28</v>
      </c>
      <c r="B31" s="63" t="s">
        <v>42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9"/>
      <c r="P31" s="140">
        <v>0</v>
      </c>
      <c r="Q31" s="72"/>
    </row>
    <row r="32" spans="1:17" ht="15" customHeight="1">
      <c r="A32" s="34">
        <v>29</v>
      </c>
      <c r="B32" s="63" t="s">
        <v>43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9"/>
      <c r="P32" s="140">
        <v>0</v>
      </c>
      <c r="Q32" s="72"/>
    </row>
    <row r="33" spans="1:17" ht="15" customHeight="1">
      <c r="A33" s="34">
        <v>30</v>
      </c>
      <c r="B33" s="63" t="s">
        <v>45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9"/>
      <c r="P33" s="140">
        <v>0</v>
      </c>
      <c r="Q33" s="72"/>
    </row>
    <row r="34" spans="1:17" ht="15" customHeight="1">
      <c r="A34" s="34">
        <v>31</v>
      </c>
      <c r="B34" s="63" t="s">
        <v>46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9"/>
      <c r="P34" s="140">
        <v>0</v>
      </c>
      <c r="Q34" s="72"/>
    </row>
    <row r="35" spans="1:17" ht="15" customHeight="1">
      <c r="A35" s="34">
        <v>32</v>
      </c>
      <c r="B35" s="63" t="s">
        <v>47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9"/>
      <c r="P35" s="140">
        <v>0</v>
      </c>
      <c r="Q35" s="72"/>
    </row>
    <row r="36" spans="1:17" ht="15" customHeight="1">
      <c r="A36" s="34">
        <v>33</v>
      </c>
      <c r="B36" s="63" t="s">
        <v>48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9"/>
      <c r="P36" s="140">
        <v>15.52</v>
      </c>
      <c r="Q36" s="149"/>
    </row>
    <row r="37" spans="1:17" ht="15" customHeight="1">
      <c r="A37" s="34">
        <v>34</v>
      </c>
      <c r="B37" s="63" t="s">
        <v>49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9"/>
      <c r="P37" s="140">
        <v>0</v>
      </c>
      <c r="Q37" s="72"/>
    </row>
    <row r="38" spans="1:17" ht="15" customHeight="1">
      <c r="A38" s="34">
        <v>35</v>
      </c>
      <c r="B38" s="63" t="s">
        <v>50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9"/>
      <c r="P38" s="140">
        <v>0</v>
      </c>
      <c r="Q38" s="72"/>
    </row>
    <row r="39" spans="1:17" ht="15" customHeight="1">
      <c r="A39" s="34">
        <v>36</v>
      </c>
      <c r="B39" s="63" t="s">
        <v>51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9"/>
      <c r="P39" s="140">
        <v>0</v>
      </c>
      <c r="Q39" s="72"/>
    </row>
    <row r="40" spans="1:17" ht="15" customHeight="1">
      <c r="A40" s="35">
        <v>37</v>
      </c>
      <c r="B40" s="64" t="s">
        <v>52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2"/>
      <c r="P40" s="143">
        <v>0</v>
      </c>
      <c r="Q40" s="74"/>
    </row>
    <row r="41" spans="1:17" s="68" customFormat="1" ht="15" customHeight="1">
      <c r="A41" s="69"/>
      <c r="B41" s="70"/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5"/>
      <c r="P41" s="117">
        <v>0</v>
      </c>
      <c r="Q41" s="150"/>
    </row>
    <row r="42" spans="1:17" ht="15" customHeight="1">
      <c r="A42" s="32">
        <v>38</v>
      </c>
      <c r="B42" s="61" t="s">
        <v>19</v>
      </c>
      <c r="C42" s="146">
        <v>0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7"/>
      <c r="P42" s="148">
        <v>0</v>
      </c>
      <c r="Q42" s="72"/>
    </row>
    <row r="43" spans="1:17" ht="15" customHeight="1">
      <c r="A43" s="34">
        <v>39</v>
      </c>
      <c r="B43" s="63" t="s">
        <v>20</v>
      </c>
      <c r="C43" s="138">
        <v>7.2</v>
      </c>
      <c r="D43" s="138">
        <v>6.26</v>
      </c>
      <c r="E43" s="138">
        <v>7.5</v>
      </c>
      <c r="F43" s="138">
        <v>6.62</v>
      </c>
      <c r="G43" s="138">
        <v>7.24</v>
      </c>
      <c r="H43" s="138">
        <v>7.82</v>
      </c>
      <c r="I43" s="138">
        <v>7.76</v>
      </c>
      <c r="J43" s="138">
        <v>8.24</v>
      </c>
      <c r="K43" s="138">
        <v>8.1199999999999992</v>
      </c>
      <c r="L43" s="138">
        <v>7.66</v>
      </c>
      <c r="M43" s="138">
        <v>6.8</v>
      </c>
      <c r="N43" s="138">
        <v>7.76</v>
      </c>
      <c r="O43" s="139">
        <v>88.98</v>
      </c>
      <c r="P43" s="140">
        <v>83.22</v>
      </c>
      <c r="Q43" s="72">
        <f>(Tabla46[[#This Row],[TOTAL]]/Tabla46[[#This Row],[Total 2016]])-1</f>
        <v>6.9214131218457098E-2</v>
      </c>
    </row>
    <row r="44" spans="1:17" ht="15" customHeight="1">
      <c r="A44" s="34">
        <v>40</v>
      </c>
      <c r="B44" s="63" t="s">
        <v>24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9"/>
      <c r="P44" s="140">
        <v>0</v>
      </c>
      <c r="Q44" s="72"/>
    </row>
    <row r="45" spans="1:17" ht="15" customHeight="1">
      <c r="A45" s="35">
        <v>41</v>
      </c>
      <c r="B45" s="64" t="s">
        <v>44</v>
      </c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2"/>
      <c r="P45" s="143">
        <v>0</v>
      </c>
      <c r="Q45" s="72"/>
    </row>
    <row r="46" spans="1:17" ht="15" customHeight="1">
      <c r="B46" s="47" t="s">
        <v>98</v>
      </c>
      <c r="C46" s="114">
        <f>SUM(Tabla46[Gener])</f>
        <v>35.559998708685953</v>
      </c>
      <c r="D46" s="114">
        <f>SUM(Tabla46[Febrer])</f>
        <v>32.860001131676363</v>
      </c>
      <c r="E46" s="114">
        <f>SUM(Tabla46[Març])</f>
        <v>36.519999566453919</v>
      </c>
      <c r="F46" s="114">
        <f>SUM(Tabla46[Abril])</f>
        <v>37.759999231736685</v>
      </c>
      <c r="G46" s="114">
        <f>SUM(Tabla46[Maig])</f>
        <v>38.640000296698631</v>
      </c>
      <c r="H46" s="114">
        <f>SUM(Tabla46[Juny])</f>
        <v>38.419996684228629</v>
      </c>
      <c r="I46" s="114">
        <f>SUM(Tabla46[Juliol])</f>
        <v>41.419996335096862</v>
      </c>
      <c r="J46" s="114">
        <f>SUM(Tabla46[Agost])</f>
        <v>38.120007855286474</v>
      </c>
      <c r="K46" s="114">
        <f>SUM(Tabla46[Setembre])</f>
        <v>40.439996185781474</v>
      </c>
      <c r="L46" s="114">
        <f>SUM(Tabla46[Octubre])</f>
        <v>38.720001455048326</v>
      </c>
      <c r="M46" s="114">
        <f>SUM(Tabla46[Novembre])</f>
        <v>35.759996137753909</v>
      </c>
      <c r="N46" s="114">
        <f>SUM(Tabla46[Desembre])</f>
        <v>38.080005100589993</v>
      </c>
      <c r="O46" s="114">
        <f>SUM(C46:N46)</f>
        <v>452.29999868903718</v>
      </c>
      <c r="P46" s="115">
        <f>SUBTOTAL(109,Tabla46[Total 2016])</f>
        <v>383.83899999999994</v>
      </c>
      <c r="Q46" s="73">
        <f>(O46/P46)-1</f>
        <v>0.17835863132468877</v>
      </c>
    </row>
    <row r="47" spans="1:17" ht="15" customHeight="1">
      <c r="B47" s="48" t="s">
        <v>97</v>
      </c>
      <c r="C47" s="115">
        <v>30.72</v>
      </c>
      <c r="D47" s="115">
        <v>27.46</v>
      </c>
      <c r="E47" s="115">
        <v>29.76</v>
      </c>
      <c r="F47" s="115">
        <v>32.18</v>
      </c>
      <c r="G47" s="115">
        <v>31.22</v>
      </c>
      <c r="H47" s="115">
        <v>29.96</v>
      </c>
      <c r="I47" s="115">
        <v>35.72</v>
      </c>
      <c r="J47" s="115">
        <v>34.28</v>
      </c>
      <c r="K47" s="115">
        <v>31.32</v>
      </c>
      <c r="L47" s="115">
        <v>32.520000000000003</v>
      </c>
      <c r="M47" s="115">
        <v>32.619</v>
      </c>
      <c r="N47" s="115">
        <v>36.08</v>
      </c>
      <c r="O47" s="115">
        <v>383.839</v>
      </c>
      <c r="P47" s="116"/>
      <c r="Q47" s="118"/>
    </row>
    <row r="48" spans="1:17" ht="15" customHeight="1">
      <c r="B48" s="132" t="s">
        <v>108</v>
      </c>
    </row>
  </sheetData>
  <sheetProtection sheet="1" objects="1" scenarios="1"/>
  <pageMargins left="0.31496062992125984" right="0.23622047244094491" top="0.6692913385826772" bottom="0.53" header="0.31496062992125984" footer="0.31496062992125984"/>
  <pageSetup paperSize="9" scale="68" orientation="landscape" r:id="rId1"/>
  <headerFooter>
    <oddHeader>&amp;L&amp;G&amp;C&amp;F&amp;R&amp;G</oddHeader>
    <oddFooter>&amp;C&amp;A&amp;R&amp;P de &amp;N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D49"/>
  <sheetViews>
    <sheetView showZeros="0" tabSelected="1" zoomScale="80" zoomScaleNormal="80" workbookViewId="0">
      <selection activeCell="F18" sqref="F18"/>
    </sheetView>
  </sheetViews>
  <sheetFormatPr baseColWidth="10" defaultColWidth="11.44140625" defaultRowHeight="15" customHeight="1"/>
  <cols>
    <col min="1" max="1" width="9.33203125" style="82" bestFit="1" customWidth="1"/>
    <col min="2" max="2" width="38.88671875" style="82" customWidth="1"/>
    <col min="3" max="14" width="10.6640625" style="84" customWidth="1"/>
    <col min="15" max="15" width="11.44140625" style="84"/>
    <col min="16" max="16" width="11.6640625" style="84" bestFit="1" customWidth="1"/>
    <col min="17" max="17" width="12.44140625" style="89" customWidth="1"/>
    <col min="18" max="16384" width="11.44140625" style="82"/>
  </cols>
  <sheetData>
    <row r="1" spans="1:17" ht="15" customHeight="1">
      <c r="A1" s="5" t="s">
        <v>105</v>
      </c>
      <c r="B1" s="83"/>
    </row>
    <row r="2" spans="1:17" ht="15" customHeight="1">
      <c r="B2" s="83"/>
    </row>
    <row r="3" spans="1:17" ht="15" customHeight="1">
      <c r="C3" s="83"/>
    </row>
    <row r="4" spans="1:17" ht="30" customHeight="1">
      <c r="A4" s="85" t="s">
        <v>96</v>
      </c>
      <c r="B4" s="86" t="s">
        <v>102</v>
      </c>
      <c r="C4" s="85" t="s">
        <v>0</v>
      </c>
      <c r="D4" s="85" t="s">
        <v>1</v>
      </c>
      <c r="E4" s="85" t="s">
        <v>2</v>
      </c>
      <c r="F4" s="85" t="s">
        <v>3</v>
      </c>
      <c r="G4" s="85" t="s">
        <v>4</v>
      </c>
      <c r="H4" s="85" t="s">
        <v>5</v>
      </c>
      <c r="I4" s="85" t="s">
        <v>6</v>
      </c>
      <c r="J4" s="85" t="s">
        <v>7</v>
      </c>
      <c r="K4" s="85" t="s">
        <v>8</v>
      </c>
      <c r="L4" s="85" t="s">
        <v>9</v>
      </c>
      <c r="M4" s="85" t="s">
        <v>10</v>
      </c>
      <c r="N4" s="85" t="s">
        <v>11</v>
      </c>
      <c r="O4" s="85" t="s">
        <v>12</v>
      </c>
      <c r="P4" s="87" t="s">
        <v>107</v>
      </c>
      <c r="Q4" s="99" t="s">
        <v>99</v>
      </c>
    </row>
    <row r="5" spans="1:17" ht="15" customHeight="1">
      <c r="A5" s="90">
        <v>1</v>
      </c>
      <c r="B5" s="91" t="s">
        <v>13</v>
      </c>
      <c r="C5" s="119">
        <v>40.818989999999999</v>
      </c>
      <c r="D5" s="119">
        <v>5.3250000000000002</v>
      </c>
      <c r="E5" s="119">
        <v>15.66</v>
      </c>
      <c r="F5" s="119">
        <v>14.241809999999999</v>
      </c>
      <c r="G5" s="119">
        <v>14.91324</v>
      </c>
      <c r="H5" s="119">
        <v>19.431139999999999</v>
      </c>
      <c r="I5" s="119">
        <v>9.0077299999999987</v>
      </c>
      <c r="J5" s="119">
        <v>7.9175999999999993</v>
      </c>
      <c r="K5" s="119">
        <v>16.165589999999998</v>
      </c>
      <c r="L5" s="119">
        <v>10.351430000000001</v>
      </c>
      <c r="M5" s="119">
        <v>12.530430000000001</v>
      </c>
      <c r="N5" s="119">
        <v>6.2752700000000008</v>
      </c>
      <c r="O5" s="119">
        <f t="shared" ref="O5:O10" si="0">SUM(C5:N5)</f>
        <v>172.63822999999999</v>
      </c>
      <c r="P5" s="120">
        <v>157.23837000000003</v>
      </c>
      <c r="Q5" s="92">
        <f>(Tabla5[[#This Row],[TOTAL]]/Tabla5[[#This Row],[TOTAL 2016]])-1</f>
        <v>9.793958052350682E-2</v>
      </c>
    </row>
    <row r="6" spans="1:17" ht="15" customHeight="1">
      <c r="A6" s="93">
        <v>2</v>
      </c>
      <c r="B6" s="94" t="s">
        <v>14</v>
      </c>
      <c r="C6" s="121">
        <v>12.04617</v>
      </c>
      <c r="D6" s="121">
        <v>6.83413</v>
      </c>
      <c r="E6" s="121">
        <v>8.6506199999999982</v>
      </c>
      <c r="F6" s="121">
        <v>8.4862000000000002</v>
      </c>
      <c r="G6" s="121">
        <v>19.29316</v>
      </c>
      <c r="H6" s="121">
        <v>15.70805</v>
      </c>
      <c r="I6" s="121">
        <v>0.24703</v>
      </c>
      <c r="J6" s="121">
        <v>26.851400000000002</v>
      </c>
      <c r="K6" s="121">
        <v>13.333740000000001</v>
      </c>
      <c r="L6" s="121">
        <v>15.556229999999999</v>
      </c>
      <c r="M6" s="121">
        <v>10.46</v>
      </c>
      <c r="N6" s="121">
        <v>10.787270000000001</v>
      </c>
      <c r="O6" s="121">
        <f t="shared" si="0"/>
        <v>148.25399999999999</v>
      </c>
      <c r="P6" s="122">
        <v>147.52158</v>
      </c>
      <c r="Q6" s="95">
        <f>(Tabla5[[#This Row],[TOTAL]]/Tabla5[[#This Row],[TOTAL 2016]])-1</f>
        <v>4.9648329417295578E-3</v>
      </c>
    </row>
    <row r="7" spans="1:17" ht="15" customHeight="1">
      <c r="A7" s="93">
        <v>3</v>
      </c>
      <c r="B7" s="94" t="s">
        <v>15</v>
      </c>
      <c r="C7" s="121">
        <v>40.998660000000001</v>
      </c>
      <c r="D7" s="121">
        <v>25.980630000000001</v>
      </c>
      <c r="E7" s="121">
        <v>20.905729999999998</v>
      </c>
      <c r="F7" s="121">
        <v>18.244130000000002</v>
      </c>
      <c r="G7" s="121">
        <v>36.653960000000005</v>
      </c>
      <c r="H7" s="121">
        <v>25.52608</v>
      </c>
      <c r="I7" s="121">
        <v>24.12274</v>
      </c>
      <c r="J7" s="121">
        <v>35.930900000000001</v>
      </c>
      <c r="K7" s="121">
        <v>38.370619999999995</v>
      </c>
      <c r="L7" s="121">
        <v>28.443750000000001</v>
      </c>
      <c r="M7" s="121">
        <v>22.256509999999999</v>
      </c>
      <c r="N7" s="121">
        <v>17.415800000000004</v>
      </c>
      <c r="O7" s="121">
        <f t="shared" si="0"/>
        <v>334.84951000000001</v>
      </c>
      <c r="P7" s="122">
        <v>332.58181999999999</v>
      </c>
      <c r="Q7" s="95">
        <f>(Tabla5[[#This Row],[TOTAL]]/Tabla5[[#This Row],[TOTAL 2016]])-1</f>
        <v>6.8184424512440778E-3</v>
      </c>
    </row>
    <row r="8" spans="1:17" ht="15" customHeight="1">
      <c r="A8" s="93">
        <v>4</v>
      </c>
      <c r="B8" s="94" t="s">
        <v>16</v>
      </c>
      <c r="C8" s="121">
        <v>2.4829599999999998</v>
      </c>
      <c r="D8" s="121">
        <v>1.4944000000000002</v>
      </c>
      <c r="E8" s="121">
        <v>1.5442400000000001</v>
      </c>
      <c r="F8" s="121">
        <v>1.4650000000000001</v>
      </c>
      <c r="G8" s="121">
        <v>1.6442600000000001</v>
      </c>
      <c r="H8" s="121">
        <v>1.1612899999999999</v>
      </c>
      <c r="I8" s="121">
        <v>1.7018199999999999</v>
      </c>
      <c r="J8" s="121">
        <v>2.8104299999999998</v>
      </c>
      <c r="K8" s="121">
        <v>1.9854499999999999</v>
      </c>
      <c r="L8" s="121">
        <v>1.45509</v>
      </c>
      <c r="M8" s="121">
        <v>1.79027</v>
      </c>
      <c r="N8" s="121">
        <v>1.2260899999999999</v>
      </c>
      <c r="O8" s="121">
        <f t="shared" si="0"/>
        <v>20.761299999999995</v>
      </c>
      <c r="P8" s="122">
        <v>19.211980000000001</v>
      </c>
      <c r="Q8" s="95">
        <f>(Tabla5[[#This Row],[TOTAL]]/Tabla5[[#This Row],[TOTAL 2016]])-1</f>
        <v>8.0643431858662851E-2</v>
      </c>
    </row>
    <row r="9" spans="1:17" ht="15" customHeight="1">
      <c r="A9" s="93">
        <v>5</v>
      </c>
      <c r="B9" s="94" t="s">
        <v>17</v>
      </c>
      <c r="C9" s="121">
        <v>19.404330000000002</v>
      </c>
      <c r="D9" s="121">
        <v>10.041930000000001</v>
      </c>
      <c r="E9" s="121">
        <v>10.987769999999999</v>
      </c>
      <c r="F9" s="121">
        <v>12.769309999999999</v>
      </c>
      <c r="G9" s="121">
        <v>13.13796</v>
      </c>
      <c r="H9" s="121">
        <v>8.8771399999999989</v>
      </c>
      <c r="I9" s="121">
        <v>12.397500000000001</v>
      </c>
      <c r="J9" s="121">
        <v>13</v>
      </c>
      <c r="K9" s="121">
        <v>6.49411</v>
      </c>
      <c r="L9" s="121">
        <v>9.7386299999999988</v>
      </c>
      <c r="M9" s="121">
        <v>8.2611900000000009</v>
      </c>
      <c r="N9" s="121">
        <v>13.301710000000002</v>
      </c>
      <c r="O9" s="121">
        <f t="shared" si="0"/>
        <v>138.41158000000001</v>
      </c>
      <c r="P9" s="122">
        <v>138.80323999999999</v>
      </c>
      <c r="Q9" s="95">
        <f>(Tabla5[[#This Row],[TOTAL]]/Tabla5[[#This Row],[TOTAL 2016]])-1</f>
        <v>-2.8216920584849259E-3</v>
      </c>
    </row>
    <row r="10" spans="1:17" ht="15" customHeight="1">
      <c r="A10" s="93">
        <v>6</v>
      </c>
      <c r="B10" s="94" t="s">
        <v>18</v>
      </c>
      <c r="C10" s="121">
        <v>25.456160000000001</v>
      </c>
      <c r="D10" s="121">
        <v>21.886389999999999</v>
      </c>
      <c r="E10" s="121">
        <v>27.094049999999999</v>
      </c>
      <c r="F10" s="121">
        <v>26.244779999999999</v>
      </c>
      <c r="G10" s="121">
        <v>17.29402</v>
      </c>
      <c r="H10" s="121">
        <v>32.455120000000001</v>
      </c>
      <c r="I10" s="121">
        <v>30.036180000000002</v>
      </c>
      <c r="J10" s="121">
        <v>17.338950000000001</v>
      </c>
      <c r="K10" s="121">
        <v>29.580280000000002</v>
      </c>
      <c r="L10" s="121">
        <v>22.731559999999998</v>
      </c>
      <c r="M10" s="121">
        <v>29.547139999999999</v>
      </c>
      <c r="N10" s="121">
        <v>23.769539999999999</v>
      </c>
      <c r="O10" s="121">
        <f t="shared" si="0"/>
        <v>303.43417000000005</v>
      </c>
      <c r="P10" s="122">
        <v>320.07033999999999</v>
      </c>
      <c r="Q10" s="95">
        <f>(Tabla5[[#This Row],[TOTAL]]/Tabla5[[#This Row],[TOTAL 2016]])-1</f>
        <v>-5.1976606142262183E-2</v>
      </c>
    </row>
    <row r="11" spans="1:17" ht="15" customHeight="1">
      <c r="A11" s="93">
        <v>7</v>
      </c>
      <c r="B11" s="94" t="s">
        <v>95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/>
      <c r="P11" s="122">
        <v>0</v>
      </c>
      <c r="Q11" s="95"/>
    </row>
    <row r="12" spans="1:17" ht="15" customHeight="1">
      <c r="A12" s="93">
        <v>8</v>
      </c>
      <c r="B12" s="94" t="s">
        <v>21</v>
      </c>
      <c r="C12" s="121">
        <v>3.4140700000000002</v>
      </c>
      <c r="D12" s="121">
        <v>3.5492900000000001</v>
      </c>
      <c r="E12" s="121">
        <v>3.5296999999999996</v>
      </c>
      <c r="F12" s="121">
        <v>3.1392899999999999</v>
      </c>
      <c r="G12" s="121">
        <v>3.0829800000000001</v>
      </c>
      <c r="H12" s="121">
        <v>3.0967699999999998</v>
      </c>
      <c r="I12" s="121">
        <v>3.4036399999999998</v>
      </c>
      <c r="J12" s="121">
        <v>3.16174</v>
      </c>
      <c r="K12" s="121">
        <v>5.9155200000000008</v>
      </c>
      <c r="L12" s="121">
        <v>3.0920799999999997</v>
      </c>
      <c r="M12" s="121">
        <v>3.3567600000000004</v>
      </c>
      <c r="N12" s="121">
        <v>3.0652199999999996</v>
      </c>
      <c r="O12" s="121">
        <f t="shared" ref="O12:O41" si="1">SUM(C12:N12)</f>
        <v>41.80706</v>
      </c>
      <c r="P12" s="122">
        <v>36.986599999999996</v>
      </c>
      <c r="Q12" s="95">
        <f>(Tabla5[[#This Row],[TOTAL]]/Tabla5[[#This Row],[TOTAL 2016]])-1</f>
        <v>0.13032990326226268</v>
      </c>
    </row>
    <row r="13" spans="1:17" ht="15" customHeight="1">
      <c r="A13" s="93">
        <v>9</v>
      </c>
      <c r="B13" s="94" t="s">
        <v>22</v>
      </c>
      <c r="C13" s="121">
        <v>23.555959999999999</v>
      </c>
      <c r="D13" s="121">
        <v>30.39706</v>
      </c>
      <c r="E13" s="121">
        <v>15.89662</v>
      </c>
      <c r="F13" s="121">
        <v>21.483450000000001</v>
      </c>
      <c r="G13" s="121">
        <v>17.638710000000003</v>
      </c>
      <c r="H13" s="121">
        <v>19.302859999999999</v>
      </c>
      <c r="I13" s="121">
        <v>15.90367</v>
      </c>
      <c r="J13" s="121">
        <v>13.658950000000001</v>
      </c>
      <c r="K13" s="121">
        <v>21.10164</v>
      </c>
      <c r="L13" s="121">
        <v>17.44171</v>
      </c>
      <c r="M13" s="121">
        <v>15.94971</v>
      </c>
      <c r="N13" s="121">
        <v>18.138159999999999</v>
      </c>
      <c r="O13" s="121">
        <f t="shared" si="1"/>
        <v>230.46850000000003</v>
      </c>
      <c r="P13" s="122">
        <v>192.15504000000001</v>
      </c>
      <c r="Q13" s="95">
        <f>(Tabla5[[#This Row],[TOTAL]]/Tabla5[[#This Row],[TOTAL 2016]])-1</f>
        <v>0.19938826480949978</v>
      </c>
    </row>
    <row r="14" spans="1:17" ht="15" customHeight="1">
      <c r="A14" s="93">
        <v>10</v>
      </c>
      <c r="B14" s="94" t="s">
        <v>23</v>
      </c>
      <c r="C14" s="121">
        <v>31.010019999999997</v>
      </c>
      <c r="D14" s="121">
        <v>22.17812</v>
      </c>
      <c r="E14" s="121">
        <v>6.2372700000000005</v>
      </c>
      <c r="F14" s="121">
        <v>18.26857</v>
      </c>
      <c r="G14" s="121">
        <v>27.605169999999998</v>
      </c>
      <c r="H14" s="121">
        <v>14.067440000000001</v>
      </c>
      <c r="I14" s="121">
        <v>25.520029999999998</v>
      </c>
      <c r="J14" s="121">
        <v>22.897020000000001</v>
      </c>
      <c r="K14" s="121">
        <v>34.303170000000001</v>
      </c>
      <c r="L14" s="121">
        <v>20.226669999999999</v>
      </c>
      <c r="M14" s="121">
        <v>15.108029999999999</v>
      </c>
      <c r="N14" s="121">
        <v>23.662479999999995</v>
      </c>
      <c r="O14" s="121">
        <f t="shared" si="1"/>
        <v>261.08398999999997</v>
      </c>
      <c r="P14" s="122">
        <v>255.77140999999997</v>
      </c>
      <c r="Q14" s="95">
        <f>(Tabla5[[#This Row],[TOTAL]]/Tabla5[[#This Row],[TOTAL 2016]])-1</f>
        <v>2.0770812500114921E-2</v>
      </c>
    </row>
    <row r="15" spans="1:17" ht="15" customHeight="1">
      <c r="A15" s="93">
        <v>11</v>
      </c>
      <c r="B15" s="94" t="s">
        <v>25</v>
      </c>
      <c r="C15" s="121">
        <v>85.025170000000003</v>
      </c>
      <c r="D15" s="121">
        <v>77.438469999999981</v>
      </c>
      <c r="E15" s="121">
        <v>79.183809999999994</v>
      </c>
      <c r="F15" s="121">
        <v>37.859310000000001</v>
      </c>
      <c r="G15" s="121">
        <v>94.829700000000003</v>
      </c>
      <c r="H15" s="121">
        <v>70.883119999999991</v>
      </c>
      <c r="I15" s="121">
        <v>70.978809999999996</v>
      </c>
      <c r="J15" s="121">
        <v>71.032049999999998</v>
      </c>
      <c r="K15" s="121">
        <v>70.291869999999989</v>
      </c>
      <c r="L15" s="121">
        <v>86.447539999999989</v>
      </c>
      <c r="M15" s="121">
        <v>73.579969999999989</v>
      </c>
      <c r="N15" s="121">
        <v>45.109610000000004</v>
      </c>
      <c r="O15" s="121">
        <f t="shared" si="1"/>
        <v>862.65942999999993</v>
      </c>
      <c r="P15" s="122">
        <v>879.94060999999999</v>
      </c>
      <c r="Q15" s="95">
        <f>(Tabla5[[#This Row],[TOTAL]]/Tabla5[[#This Row],[TOTAL 2016]])-1</f>
        <v>-1.9639029956805887E-2</v>
      </c>
    </row>
    <row r="16" spans="1:17" ht="15" customHeight="1">
      <c r="A16" s="93">
        <v>12</v>
      </c>
      <c r="B16" s="94" t="s">
        <v>26</v>
      </c>
      <c r="C16" s="121">
        <v>4.3764700000000003</v>
      </c>
      <c r="D16" s="121">
        <v>2.7804899999999999</v>
      </c>
      <c r="E16" s="121">
        <v>2.2675900000000002</v>
      </c>
      <c r="F16" s="121">
        <v>2.95425</v>
      </c>
      <c r="G16" s="121">
        <v>6.26</v>
      </c>
      <c r="H16" s="121">
        <v>3.3843700000000001</v>
      </c>
      <c r="I16" s="121">
        <v>2.1606999999999998</v>
      </c>
      <c r="J16" s="121">
        <v>3.9104000000000001</v>
      </c>
      <c r="K16" s="121">
        <v>4.8002200000000004</v>
      </c>
      <c r="L16" s="121">
        <v>3.67333</v>
      </c>
      <c r="M16" s="121">
        <v>1.85829</v>
      </c>
      <c r="N16" s="121">
        <v>3.9168000000000003</v>
      </c>
      <c r="O16" s="121">
        <f t="shared" si="1"/>
        <v>42.342909999999996</v>
      </c>
      <c r="P16" s="122">
        <v>43.569429999999997</v>
      </c>
      <c r="Q16" s="95">
        <f>(Tabla5[[#This Row],[TOTAL]]/Tabla5[[#This Row],[TOTAL 2016]])-1</f>
        <v>-2.8150930595144397E-2</v>
      </c>
    </row>
    <row r="17" spans="1:17" ht="15" customHeight="1">
      <c r="A17" s="93">
        <v>13</v>
      </c>
      <c r="B17" s="94" t="s">
        <v>27</v>
      </c>
      <c r="C17" s="121">
        <v>11.41</v>
      </c>
      <c r="D17" s="121">
        <v>9.7799999999999994</v>
      </c>
      <c r="E17" s="121">
        <v>9.94</v>
      </c>
      <c r="F17" s="121">
        <v>7.2847400000000002</v>
      </c>
      <c r="G17" s="121">
        <v>8.06</v>
      </c>
      <c r="H17" s="121">
        <v>10.84831</v>
      </c>
      <c r="I17" s="121">
        <v>9.06</v>
      </c>
      <c r="J17" s="121">
        <v>8.48</v>
      </c>
      <c r="K17" s="121">
        <v>11.72</v>
      </c>
      <c r="L17" s="121">
        <v>8</v>
      </c>
      <c r="M17" s="121">
        <v>14.036670000000001</v>
      </c>
      <c r="N17" s="121">
        <v>8.24</v>
      </c>
      <c r="O17" s="121">
        <f t="shared" si="1"/>
        <v>116.85972</v>
      </c>
      <c r="P17" s="122">
        <v>105.61662000000001</v>
      </c>
      <c r="Q17" s="95">
        <f>(Tabla5[[#This Row],[TOTAL]]/Tabla5[[#This Row],[TOTAL 2016]])-1</f>
        <v>0.10645199590746213</v>
      </c>
    </row>
    <row r="18" spans="1:17" ht="15" customHeight="1">
      <c r="A18" s="93">
        <v>14</v>
      </c>
      <c r="B18" s="94" t="s">
        <v>28</v>
      </c>
      <c r="C18" s="121">
        <v>0.35120000000000001</v>
      </c>
      <c r="D18" s="121">
        <v>0.19703999999999999</v>
      </c>
      <c r="E18" s="121">
        <v>0.11771</v>
      </c>
      <c r="F18" s="121">
        <v>0.15818000000000002</v>
      </c>
      <c r="G18" s="121">
        <v>0</v>
      </c>
      <c r="H18" s="121">
        <v>2.4689699999999997</v>
      </c>
      <c r="I18" s="121">
        <v>0.58833000000000002</v>
      </c>
      <c r="J18" s="121">
        <v>0.3513</v>
      </c>
      <c r="K18" s="121">
        <v>0.22737000000000002</v>
      </c>
      <c r="L18" s="121">
        <v>0.28593000000000002</v>
      </c>
      <c r="M18" s="121">
        <v>0.48570999999999998</v>
      </c>
      <c r="N18" s="121">
        <v>0.51</v>
      </c>
      <c r="O18" s="121">
        <f t="shared" si="1"/>
        <v>5.7417399999999992</v>
      </c>
      <c r="P18" s="122">
        <v>2.5546299999999995</v>
      </c>
      <c r="Q18" s="95">
        <f>(Tabla5[[#This Row],[TOTAL]]/Tabla5[[#This Row],[TOTAL 2016]])-1</f>
        <v>1.2475818415974134</v>
      </c>
    </row>
    <row r="19" spans="1:17" ht="15" customHeight="1">
      <c r="A19" s="93">
        <v>15</v>
      </c>
      <c r="B19" s="94" t="s">
        <v>29</v>
      </c>
      <c r="C19" s="121">
        <v>6.20939</v>
      </c>
      <c r="D19" s="121">
        <v>10.39127</v>
      </c>
      <c r="E19" s="121">
        <v>8.6999999999999993</v>
      </c>
      <c r="F19" s="121">
        <v>11</v>
      </c>
      <c r="G19" s="121">
        <v>14.53824</v>
      </c>
      <c r="H19" s="121">
        <v>10.428739999999999</v>
      </c>
      <c r="I19" s="121">
        <v>11.309379999999999</v>
      </c>
      <c r="J19" s="121">
        <v>12.37984</v>
      </c>
      <c r="K19" s="121">
        <v>7.94</v>
      </c>
      <c r="L19" s="121">
        <v>8.4194699999999987</v>
      </c>
      <c r="M19" s="121">
        <v>15</v>
      </c>
      <c r="N19" s="121">
        <v>6.26</v>
      </c>
      <c r="O19" s="121">
        <f t="shared" si="1"/>
        <v>122.57633000000001</v>
      </c>
      <c r="P19" s="122">
        <v>126.41354999999999</v>
      </c>
      <c r="Q19" s="95">
        <f>(Tabla5[[#This Row],[TOTAL]]/Tabla5[[#This Row],[TOTAL 2016]])-1</f>
        <v>-3.0354499181456163E-2</v>
      </c>
    </row>
    <row r="20" spans="1:17" ht="15" customHeight="1">
      <c r="A20" s="93">
        <v>16</v>
      </c>
      <c r="B20" s="94" t="s">
        <v>30</v>
      </c>
      <c r="C20" s="121">
        <v>0.25242999999999999</v>
      </c>
      <c r="D20" s="121">
        <v>0.19703999999999999</v>
      </c>
      <c r="E20" s="121">
        <v>0.40689999999999998</v>
      </c>
      <c r="F20" s="121">
        <v>0.43667</v>
      </c>
      <c r="G20" s="121">
        <v>0.23043</v>
      </c>
      <c r="H20" s="121">
        <v>0.59787999999999997</v>
      </c>
      <c r="I20" s="121">
        <v>0</v>
      </c>
      <c r="J20" s="121">
        <v>0.50856999999999997</v>
      </c>
      <c r="K20" s="121">
        <v>0.58823999999999999</v>
      </c>
      <c r="L20" s="121">
        <v>0.28593000000000002</v>
      </c>
      <c r="M20" s="121">
        <v>0.20773</v>
      </c>
      <c r="N20" s="121">
        <v>0</v>
      </c>
      <c r="O20" s="121">
        <f t="shared" si="1"/>
        <v>3.7118199999999995</v>
      </c>
      <c r="P20" s="122">
        <v>2.7284099999999998</v>
      </c>
      <c r="Q20" s="95">
        <f>(Tabla5[[#This Row],[TOTAL]]/Tabla5[[#This Row],[TOTAL 2016]])-1</f>
        <v>0.36043336595306408</v>
      </c>
    </row>
    <row r="21" spans="1:17" ht="15" customHeight="1">
      <c r="A21" s="93">
        <v>17</v>
      </c>
      <c r="B21" s="94" t="s">
        <v>31</v>
      </c>
      <c r="C21" s="121">
        <v>13.59742</v>
      </c>
      <c r="D21" s="121">
        <v>14.207790000000001</v>
      </c>
      <c r="E21" s="121">
        <v>5.6559999999999997</v>
      </c>
      <c r="F21" s="121">
        <v>7.5142899999999999</v>
      </c>
      <c r="G21" s="121">
        <v>6.6345499999999999</v>
      </c>
      <c r="H21" s="121">
        <v>8.43</v>
      </c>
      <c r="I21" s="121">
        <v>14.01</v>
      </c>
      <c r="J21" s="121">
        <v>6.82</v>
      </c>
      <c r="K21" s="121">
        <v>12.633329999999999</v>
      </c>
      <c r="L21" s="121">
        <v>13.9</v>
      </c>
      <c r="M21" s="121">
        <v>10.98052</v>
      </c>
      <c r="N21" s="121">
        <v>3.18</v>
      </c>
      <c r="O21" s="121">
        <f t="shared" si="1"/>
        <v>117.5639</v>
      </c>
      <c r="P21" s="122">
        <v>101.33590000000001</v>
      </c>
      <c r="Q21" s="95">
        <f>(Tabla5[[#This Row],[TOTAL]]/Tabla5[[#This Row],[TOTAL 2016]])-1</f>
        <v>0.16014068064723364</v>
      </c>
    </row>
    <row r="22" spans="1:17" ht="15" customHeight="1">
      <c r="A22" s="93">
        <v>18</v>
      </c>
      <c r="B22" s="94" t="s">
        <v>32</v>
      </c>
      <c r="C22" s="121">
        <v>59.022919999999999</v>
      </c>
      <c r="D22" s="121">
        <v>65.073610000000002</v>
      </c>
      <c r="E22" s="121">
        <v>66.050960000000003</v>
      </c>
      <c r="F22" s="121">
        <v>42.141690000000004</v>
      </c>
      <c r="G22" s="121">
        <v>53.157830000000004</v>
      </c>
      <c r="H22" s="121">
        <v>43.141129999999997</v>
      </c>
      <c r="I22" s="121">
        <v>55.21208</v>
      </c>
      <c r="J22" s="121">
        <v>43.43215</v>
      </c>
      <c r="K22" s="121">
        <v>54.944330000000001</v>
      </c>
      <c r="L22" s="121">
        <v>73.171279999999996</v>
      </c>
      <c r="M22" s="121">
        <v>55.081269999999996</v>
      </c>
      <c r="N22" s="121">
        <v>47.781529999999997</v>
      </c>
      <c r="O22" s="121">
        <f t="shared" si="1"/>
        <v>658.21078</v>
      </c>
      <c r="P22" s="122">
        <v>622.20932000000005</v>
      </c>
      <c r="Q22" s="95">
        <f>(Tabla5[[#This Row],[TOTAL]]/Tabla5[[#This Row],[TOTAL 2016]])-1</f>
        <v>5.7860689068431004E-2</v>
      </c>
    </row>
    <row r="23" spans="1:17" ht="15" customHeight="1">
      <c r="A23" s="93">
        <v>19</v>
      </c>
      <c r="B23" s="94" t="s">
        <v>33</v>
      </c>
      <c r="C23" s="121">
        <v>12.364800000000001</v>
      </c>
      <c r="D23" s="121">
        <v>10.148150000000001</v>
      </c>
      <c r="E23" s="121">
        <v>9.3808499999999988</v>
      </c>
      <c r="F23" s="121">
        <v>8.9610000000000003</v>
      </c>
      <c r="G23" s="121">
        <v>10.177299999999999</v>
      </c>
      <c r="H23" s="121">
        <v>11.22</v>
      </c>
      <c r="I23" s="121">
        <v>9.7799999999999994</v>
      </c>
      <c r="J23" s="121">
        <v>12.3</v>
      </c>
      <c r="K23" s="121">
        <v>9.21143</v>
      </c>
      <c r="L23" s="121">
        <v>9.345930000000001</v>
      </c>
      <c r="M23" s="121">
        <v>12.355139999999999</v>
      </c>
      <c r="N23" s="121">
        <v>10.26</v>
      </c>
      <c r="O23" s="121">
        <f t="shared" si="1"/>
        <v>125.5046</v>
      </c>
      <c r="P23" s="122">
        <v>126.72542000000001</v>
      </c>
      <c r="Q23" s="95">
        <f>(Tabla5[[#This Row],[TOTAL]]/Tabla5[[#This Row],[TOTAL 2016]])-1</f>
        <v>-9.6335841696165714E-3</v>
      </c>
    </row>
    <row r="24" spans="1:17" ht="15" customHeight="1">
      <c r="A24" s="93">
        <v>20</v>
      </c>
      <c r="B24" s="94" t="s">
        <v>34</v>
      </c>
      <c r="C24" s="121">
        <v>0.35120000000000001</v>
      </c>
      <c r="D24" s="121">
        <v>0.19703999999999999</v>
      </c>
      <c r="E24" s="121">
        <v>0.11771</v>
      </c>
      <c r="F24" s="121">
        <v>0.15818000000000002</v>
      </c>
      <c r="G24" s="121">
        <v>0</v>
      </c>
      <c r="H24" s="121">
        <v>0</v>
      </c>
      <c r="I24" s="121">
        <v>0.45200000000000001</v>
      </c>
      <c r="J24" s="121">
        <v>0.3513</v>
      </c>
      <c r="K24" s="121">
        <v>0.21048</v>
      </c>
      <c r="L24" s="121">
        <v>0.28593000000000002</v>
      </c>
      <c r="M24" s="121">
        <v>0</v>
      </c>
      <c r="N24" s="121">
        <v>0</v>
      </c>
      <c r="O24" s="121">
        <f t="shared" si="1"/>
        <v>2.12384</v>
      </c>
      <c r="P24" s="122">
        <v>1.0531900000000001</v>
      </c>
      <c r="Q24" s="95">
        <f>(Tabla5[[#This Row],[TOTAL]]/Tabla5[[#This Row],[TOTAL 2016]])-1</f>
        <v>1.0165782052621082</v>
      </c>
    </row>
    <row r="25" spans="1:17" ht="15" customHeight="1">
      <c r="A25" s="93">
        <v>21</v>
      </c>
      <c r="B25" s="94" t="s">
        <v>35</v>
      </c>
      <c r="C25" s="121">
        <v>2.4829599999999998</v>
      </c>
      <c r="D25" s="121">
        <v>1.4944000000000002</v>
      </c>
      <c r="E25" s="121">
        <v>2.2060599999999999</v>
      </c>
      <c r="F25" s="121">
        <v>1.2557100000000001</v>
      </c>
      <c r="G25" s="121">
        <v>1.84979</v>
      </c>
      <c r="H25" s="121">
        <v>1.5483900000000002</v>
      </c>
      <c r="I25" s="121">
        <v>2.1818200000000001</v>
      </c>
      <c r="J25" s="121">
        <v>1.4052200000000001</v>
      </c>
      <c r="K25" s="121">
        <v>4.5714600000000001</v>
      </c>
      <c r="L25" s="121">
        <v>1.45509</v>
      </c>
      <c r="M25" s="121">
        <v>2.0140500000000001</v>
      </c>
      <c r="N25" s="121">
        <v>1.2260899999999999</v>
      </c>
      <c r="O25" s="121">
        <f t="shared" si="1"/>
        <v>23.691039999999997</v>
      </c>
      <c r="P25" s="122">
        <v>18.865649999999999</v>
      </c>
      <c r="Q25" s="95">
        <f>(Tabla5[[#This Row],[TOTAL]]/Tabla5[[#This Row],[TOTAL 2016]])-1</f>
        <v>0.25577650385753992</v>
      </c>
    </row>
    <row r="26" spans="1:17" ht="15" customHeight="1">
      <c r="A26" s="93">
        <v>22</v>
      </c>
      <c r="B26" s="94" t="s">
        <v>36</v>
      </c>
      <c r="C26" s="121">
        <v>8.08</v>
      </c>
      <c r="D26" s="121">
        <v>27.413550000000001</v>
      </c>
      <c r="E26" s="121">
        <v>7.3721399999999999</v>
      </c>
      <c r="F26" s="121">
        <v>15.972329999999999</v>
      </c>
      <c r="G26" s="121">
        <v>23.279669999999999</v>
      </c>
      <c r="H26" s="121">
        <v>17.22</v>
      </c>
      <c r="I26" s="121">
        <v>17.244060000000001</v>
      </c>
      <c r="J26" s="121">
        <v>14.40818</v>
      </c>
      <c r="K26" s="121">
        <v>12.787370000000001</v>
      </c>
      <c r="L26" s="121">
        <v>20.970230000000001</v>
      </c>
      <c r="M26" s="121">
        <v>16.50592</v>
      </c>
      <c r="N26" s="121">
        <v>11.472209999999999</v>
      </c>
      <c r="O26" s="121">
        <f t="shared" si="1"/>
        <v>192.72565999999998</v>
      </c>
      <c r="P26" s="122">
        <v>203.86747999999997</v>
      </c>
      <c r="Q26" s="95">
        <f>(Tabla5[[#This Row],[TOTAL]]/Tabla5[[#This Row],[TOTAL 2016]])-1</f>
        <v>-5.465226724733141E-2</v>
      </c>
    </row>
    <row r="27" spans="1:17" ht="15" customHeight="1">
      <c r="A27" s="93">
        <v>23</v>
      </c>
      <c r="B27" s="94" t="s">
        <v>37</v>
      </c>
      <c r="C27" s="121">
        <v>13.254440000000001</v>
      </c>
      <c r="D27" s="121">
        <v>8.0497899999999998</v>
      </c>
      <c r="E27" s="121">
        <v>10.396360000000001</v>
      </c>
      <c r="F27" s="121">
        <v>9.996970000000001</v>
      </c>
      <c r="G27" s="121">
        <v>4.62</v>
      </c>
      <c r="H27" s="121">
        <v>14.981999999999999</v>
      </c>
      <c r="I27" s="121">
        <v>9.3800000000000008</v>
      </c>
      <c r="J27" s="121">
        <v>4.5</v>
      </c>
      <c r="K27" s="121">
        <v>13.19938</v>
      </c>
      <c r="L27" s="121">
        <v>6.3692299999999999</v>
      </c>
      <c r="M27" s="121">
        <v>13.55109</v>
      </c>
      <c r="N27" s="121">
        <v>13.2</v>
      </c>
      <c r="O27" s="121">
        <f t="shared" si="1"/>
        <v>121.49926000000001</v>
      </c>
      <c r="P27" s="122">
        <v>129.45684999999997</v>
      </c>
      <c r="Q27" s="95">
        <f>(Tabla5[[#This Row],[TOTAL]]/Tabla5[[#This Row],[TOTAL 2016]])-1</f>
        <v>-6.1469053201896773E-2</v>
      </c>
    </row>
    <row r="28" spans="1:17" ht="15" customHeight="1">
      <c r="A28" s="93">
        <v>24</v>
      </c>
      <c r="B28" s="94" t="s">
        <v>38</v>
      </c>
      <c r="C28" s="121">
        <v>17.048580000000001</v>
      </c>
      <c r="D28" s="121">
        <v>7.4670999999999994</v>
      </c>
      <c r="E28" s="121">
        <v>11.281769999999998</v>
      </c>
      <c r="F28" s="121">
        <v>8.9688800000000004</v>
      </c>
      <c r="G28" s="121">
        <v>12.149319999999999</v>
      </c>
      <c r="H28" s="121">
        <v>15.932690000000001</v>
      </c>
      <c r="I28" s="121">
        <v>4.7366700000000002</v>
      </c>
      <c r="J28" s="121">
        <v>15.03406</v>
      </c>
      <c r="K28" s="121">
        <v>11.43568</v>
      </c>
      <c r="L28" s="121">
        <v>5.64</v>
      </c>
      <c r="M28" s="121">
        <v>8.8800000000000008</v>
      </c>
      <c r="N28" s="121">
        <v>11.6724</v>
      </c>
      <c r="O28" s="121">
        <f t="shared" si="1"/>
        <v>130.24715</v>
      </c>
      <c r="P28" s="122">
        <v>104.91314999999999</v>
      </c>
      <c r="Q28" s="95">
        <f>(Tabla5[[#This Row],[TOTAL]]/Tabla5[[#This Row],[TOTAL 2016]])-1</f>
        <v>0.2414759255631922</v>
      </c>
    </row>
    <row r="29" spans="1:17" ht="15" customHeight="1">
      <c r="A29" s="93">
        <v>25</v>
      </c>
      <c r="B29" s="94" t="s">
        <v>39</v>
      </c>
      <c r="C29" s="121">
        <v>33.40381</v>
      </c>
      <c r="D29" s="121">
        <v>16.98377</v>
      </c>
      <c r="E29" s="121">
        <v>18.117180000000001</v>
      </c>
      <c r="F29" s="121">
        <v>20.436790000000002</v>
      </c>
      <c r="G29" s="121">
        <v>26.16</v>
      </c>
      <c r="H29" s="121">
        <v>30.282780000000002</v>
      </c>
      <c r="I29" s="121">
        <v>17.88054</v>
      </c>
      <c r="J29" s="121">
        <v>25.867280000000001</v>
      </c>
      <c r="K29" s="121">
        <v>26.888369999999998</v>
      </c>
      <c r="L29" s="121">
        <v>23.413689999999999</v>
      </c>
      <c r="M29" s="121">
        <v>18.645499999999998</v>
      </c>
      <c r="N29" s="121">
        <v>23.26</v>
      </c>
      <c r="O29" s="121">
        <f t="shared" si="1"/>
        <v>281.33970999999997</v>
      </c>
      <c r="P29" s="122">
        <v>296.26229000000006</v>
      </c>
      <c r="Q29" s="95">
        <f>(Tabla5[[#This Row],[TOTAL]]/Tabla5[[#This Row],[TOTAL 2016]])-1</f>
        <v>-5.0369488469153789E-2</v>
      </c>
    </row>
    <row r="30" spans="1:17" ht="15" customHeight="1">
      <c r="A30" s="93">
        <v>26</v>
      </c>
      <c r="B30" s="94" t="s">
        <v>106</v>
      </c>
      <c r="C30" s="121">
        <v>6.4</v>
      </c>
      <c r="D30" s="121">
        <v>5.6</v>
      </c>
      <c r="E30" s="121">
        <v>5.58</v>
      </c>
      <c r="F30" s="121">
        <v>8.14</v>
      </c>
      <c r="G30" s="121">
        <v>5.52</v>
      </c>
      <c r="H30" s="121">
        <v>6.62</v>
      </c>
      <c r="I30" s="121">
        <v>6.84</v>
      </c>
      <c r="J30" s="121">
        <v>6.12</v>
      </c>
      <c r="K30" s="121">
        <v>7.7</v>
      </c>
      <c r="L30" s="121">
        <v>5.78</v>
      </c>
      <c r="M30" s="121">
        <v>6.02</v>
      </c>
      <c r="N30" s="121">
        <v>5.72</v>
      </c>
      <c r="O30" s="121">
        <f t="shared" si="1"/>
        <v>76.039999999999992</v>
      </c>
      <c r="P30" s="122">
        <v>67.38991</v>
      </c>
      <c r="Q30" s="95">
        <f>(Tabla5[[#This Row],[TOTAL]]/Tabla5[[#This Row],[TOTAL 2016]])-1</f>
        <v>0.12835882997914649</v>
      </c>
    </row>
    <row r="31" spans="1:17" ht="15" customHeight="1">
      <c r="A31" s="93">
        <v>27</v>
      </c>
      <c r="B31" s="94" t="s">
        <v>41</v>
      </c>
      <c r="C31" s="121">
        <v>8.6357099999999996</v>
      </c>
      <c r="D31" s="121">
        <v>7.0033199999999995</v>
      </c>
      <c r="E31" s="121">
        <v>4.8360999999999992</v>
      </c>
      <c r="F31" s="121">
        <v>8.1194299999999995</v>
      </c>
      <c r="G31" s="121">
        <v>14.505649999999999</v>
      </c>
      <c r="H31" s="121">
        <v>7.0871400000000007</v>
      </c>
      <c r="I31" s="121">
        <v>6.46</v>
      </c>
      <c r="J31" s="121">
        <v>11.6065</v>
      </c>
      <c r="K31" s="121">
        <v>10.328569999999999</v>
      </c>
      <c r="L31" s="121">
        <v>8.0749999999999993</v>
      </c>
      <c r="M31" s="121">
        <v>7.8079100000000006</v>
      </c>
      <c r="N31" s="121">
        <v>6.4138299999999999</v>
      </c>
      <c r="O31" s="121">
        <f t="shared" si="1"/>
        <v>100.87916</v>
      </c>
      <c r="P31" s="122">
        <v>108.69556999999998</v>
      </c>
      <c r="Q31" s="95">
        <f>(Tabla5[[#This Row],[TOTAL]]/Tabla5[[#This Row],[TOTAL 2016]])-1</f>
        <v>-7.1911026364735675E-2</v>
      </c>
    </row>
    <row r="32" spans="1:17" ht="15" customHeight="1">
      <c r="A32" s="93">
        <v>28</v>
      </c>
      <c r="B32" s="94" t="s">
        <v>42</v>
      </c>
      <c r="C32" s="121">
        <v>10.601569999999999</v>
      </c>
      <c r="D32" s="121">
        <v>8.1118299999999994</v>
      </c>
      <c r="E32" s="121">
        <v>8.5438500000000008</v>
      </c>
      <c r="F32" s="121">
        <v>9.4792000000000005</v>
      </c>
      <c r="G32" s="121">
        <v>3.82</v>
      </c>
      <c r="H32" s="121">
        <v>13.782489999999999</v>
      </c>
      <c r="I32" s="121">
        <v>7.04</v>
      </c>
      <c r="J32" s="121">
        <v>8.8990899999999993</v>
      </c>
      <c r="K32" s="121">
        <v>7.3</v>
      </c>
      <c r="L32" s="121">
        <v>9.94909</v>
      </c>
      <c r="M32" s="121">
        <v>7.3843500000000004</v>
      </c>
      <c r="N32" s="121">
        <v>6.67875</v>
      </c>
      <c r="O32" s="121">
        <f t="shared" si="1"/>
        <v>101.59021999999997</v>
      </c>
      <c r="P32" s="122">
        <v>110.47784999999999</v>
      </c>
      <c r="Q32" s="95">
        <f>(Tabla5[[#This Row],[TOTAL]]/Tabla5[[#This Row],[TOTAL 2016]])-1</f>
        <v>-8.0447166558726635E-2</v>
      </c>
    </row>
    <row r="33" spans="1:30" ht="15" customHeight="1">
      <c r="A33" s="93">
        <v>29</v>
      </c>
      <c r="B33" s="94" t="s">
        <v>43</v>
      </c>
      <c r="C33" s="121">
        <v>0.28189999999999998</v>
      </c>
      <c r="D33" s="121">
        <v>0</v>
      </c>
      <c r="E33" s="121">
        <v>0</v>
      </c>
      <c r="F33" s="121">
        <v>0</v>
      </c>
      <c r="G33" s="121">
        <v>0</v>
      </c>
      <c r="H33" s="121">
        <v>0.62884000000000007</v>
      </c>
      <c r="I33" s="121">
        <v>0.20488999999999999</v>
      </c>
      <c r="J33" s="121">
        <v>0</v>
      </c>
      <c r="K33" s="121">
        <v>0.22061</v>
      </c>
      <c r="L33" s="121">
        <v>0.19684000000000001</v>
      </c>
      <c r="M33" s="121">
        <v>0.22378000000000001</v>
      </c>
      <c r="N33" s="121">
        <v>0</v>
      </c>
      <c r="O33" s="121">
        <f t="shared" si="1"/>
        <v>1.7568600000000001</v>
      </c>
      <c r="P33" s="122">
        <v>2.13625</v>
      </c>
      <c r="Q33" s="95">
        <f>(Tabla5[[#This Row],[TOTAL]]/Tabla5[[#This Row],[TOTAL 2016]])-1</f>
        <v>-0.17759625511995314</v>
      </c>
    </row>
    <row r="34" spans="1:30" ht="15" customHeight="1">
      <c r="A34" s="93">
        <v>30</v>
      </c>
      <c r="B34" s="94" t="s">
        <v>45</v>
      </c>
      <c r="C34" s="121">
        <v>15.62182</v>
      </c>
      <c r="D34" s="121">
        <v>14.47761</v>
      </c>
      <c r="E34" s="121">
        <v>10.231579999999999</v>
      </c>
      <c r="F34" s="121">
        <v>18.227920000000001</v>
      </c>
      <c r="G34" s="121">
        <v>13.648569999999999</v>
      </c>
      <c r="H34" s="121">
        <v>16.22833</v>
      </c>
      <c r="I34" s="121">
        <v>12.4278</v>
      </c>
      <c r="J34" s="121">
        <v>11.037509999999999</v>
      </c>
      <c r="K34" s="121">
        <v>18.842449999999996</v>
      </c>
      <c r="L34" s="121">
        <v>11.98466</v>
      </c>
      <c r="M34" s="121">
        <v>12.798120000000001</v>
      </c>
      <c r="N34" s="121">
        <v>15.37932</v>
      </c>
      <c r="O34" s="121">
        <f t="shared" si="1"/>
        <v>170.90569000000002</v>
      </c>
      <c r="P34" s="122">
        <v>157.56010000000001</v>
      </c>
      <c r="Q34" s="95">
        <f>(Tabla5[[#This Row],[TOTAL]]/Tabla5[[#This Row],[TOTAL 2016]])-1</f>
        <v>8.470158371313552E-2</v>
      </c>
    </row>
    <row r="35" spans="1:30" ht="15" customHeight="1">
      <c r="A35" s="93">
        <v>31</v>
      </c>
      <c r="B35" s="94" t="s">
        <v>46</v>
      </c>
      <c r="C35" s="121">
        <v>2.13</v>
      </c>
      <c r="D35" s="121">
        <v>0.83711999999999998</v>
      </c>
      <c r="E35" s="121">
        <v>2.3542899999999998</v>
      </c>
      <c r="F35" s="121">
        <v>3.36</v>
      </c>
      <c r="G35" s="121">
        <v>0.60545000000000004</v>
      </c>
      <c r="H35" s="121">
        <v>2.34</v>
      </c>
      <c r="I35" s="121">
        <v>4.5199999999999996</v>
      </c>
      <c r="J35" s="121">
        <v>1.1200000000000001</v>
      </c>
      <c r="K35" s="121">
        <v>3.6583299999999999</v>
      </c>
      <c r="L35" s="121">
        <v>3.93</v>
      </c>
      <c r="M35" s="121">
        <v>1.8258800000000002</v>
      </c>
      <c r="N35" s="121">
        <v>1.54125</v>
      </c>
      <c r="O35" s="121">
        <f t="shared" si="1"/>
        <v>28.22232</v>
      </c>
      <c r="P35" s="122">
        <v>24.081489999999999</v>
      </c>
      <c r="Q35" s="95">
        <f>(Tabla5[[#This Row],[TOTAL]]/Tabla5[[#This Row],[TOTAL 2016]])-1</f>
        <v>0.17195073892852974</v>
      </c>
    </row>
    <row r="36" spans="1:30" ht="15" customHeight="1">
      <c r="A36" s="93">
        <v>32</v>
      </c>
      <c r="B36" s="94" t="s">
        <v>47</v>
      </c>
      <c r="C36" s="121">
        <v>18.160450000000001</v>
      </c>
      <c r="D36" s="121">
        <v>13.44004</v>
      </c>
      <c r="E36" s="121">
        <v>16.788709999999998</v>
      </c>
      <c r="F36" s="121">
        <v>19.05762</v>
      </c>
      <c r="G36" s="121">
        <v>11.66</v>
      </c>
      <c r="H36" s="121">
        <v>15.445080000000001</v>
      </c>
      <c r="I36" s="121">
        <v>19.606969999999997</v>
      </c>
      <c r="J36" s="121">
        <v>19.02195</v>
      </c>
      <c r="K36" s="121">
        <v>16.749610000000001</v>
      </c>
      <c r="L36" s="121">
        <v>16.0609</v>
      </c>
      <c r="M36" s="121">
        <v>12.88</v>
      </c>
      <c r="N36" s="121">
        <v>25.810200000000002</v>
      </c>
      <c r="O36" s="121">
        <f t="shared" si="1"/>
        <v>204.68153000000001</v>
      </c>
      <c r="P36" s="122">
        <v>170.55168</v>
      </c>
      <c r="Q36" s="95">
        <f>(Tabla5[[#This Row],[TOTAL]]/Tabla5[[#This Row],[TOTAL 2016]])-1</f>
        <v>0.20011441693215803</v>
      </c>
    </row>
    <row r="37" spans="1:30" ht="15" customHeight="1">
      <c r="A37" s="93">
        <v>33</v>
      </c>
      <c r="B37" s="94" t="s">
        <v>48</v>
      </c>
      <c r="C37" s="121">
        <v>1.2965199999999999</v>
      </c>
      <c r="D37" s="121">
        <v>0</v>
      </c>
      <c r="E37" s="121">
        <v>1.2</v>
      </c>
      <c r="F37" s="121">
        <v>0</v>
      </c>
      <c r="G37" s="121">
        <v>3.2218200000000001</v>
      </c>
      <c r="H37" s="121">
        <v>0</v>
      </c>
      <c r="I37" s="121">
        <v>1.94</v>
      </c>
      <c r="J37" s="121">
        <v>0</v>
      </c>
      <c r="K37" s="121">
        <v>2.9866700000000002</v>
      </c>
      <c r="L37" s="121">
        <v>0</v>
      </c>
      <c r="M37" s="121">
        <v>1.6618199999999999</v>
      </c>
      <c r="N37" s="121">
        <v>0</v>
      </c>
      <c r="O37" s="121">
        <f t="shared" si="1"/>
        <v>12.30683</v>
      </c>
      <c r="P37" s="122">
        <v>10.273040000000002</v>
      </c>
      <c r="Q37" s="95">
        <f>(Tabla5[[#This Row],[TOTAL]]/Tabla5[[#This Row],[TOTAL 2016]])-1</f>
        <v>0.19797353071729473</v>
      </c>
    </row>
    <row r="38" spans="1:30" ht="15" customHeight="1">
      <c r="A38" s="93">
        <v>34</v>
      </c>
      <c r="B38" s="94" t="s">
        <v>49</v>
      </c>
      <c r="C38" s="121">
        <v>4.9126199999999995</v>
      </c>
      <c r="D38" s="121">
        <v>2.3495700000000004</v>
      </c>
      <c r="E38" s="121">
        <v>3.78</v>
      </c>
      <c r="F38" s="121">
        <v>3.85304</v>
      </c>
      <c r="G38" s="121">
        <v>6.18</v>
      </c>
      <c r="H38" s="121">
        <v>5.9971399999999999</v>
      </c>
      <c r="I38" s="121">
        <v>5.2732399999999995</v>
      </c>
      <c r="J38" s="121">
        <v>4.4579300000000002</v>
      </c>
      <c r="K38" s="121">
        <v>4.84</v>
      </c>
      <c r="L38" s="121">
        <v>5.2656099999999997</v>
      </c>
      <c r="M38" s="121">
        <v>3.7873299999999999</v>
      </c>
      <c r="N38" s="121">
        <v>5.4302299999999999</v>
      </c>
      <c r="O38" s="121">
        <f t="shared" si="1"/>
        <v>56.126710000000003</v>
      </c>
      <c r="P38" s="122">
        <v>60.604289999999999</v>
      </c>
      <c r="Q38" s="95">
        <f>(Tabla5[[#This Row],[TOTAL]]/Tabla5[[#This Row],[TOTAL 2016]])-1</f>
        <v>-7.38822284693047E-2</v>
      </c>
    </row>
    <row r="39" spans="1:30" ht="15" customHeight="1">
      <c r="A39" s="93">
        <v>35</v>
      </c>
      <c r="B39" s="94" t="s">
        <v>50</v>
      </c>
      <c r="C39" s="121">
        <v>8.1718700000000002</v>
      </c>
      <c r="D39" s="121">
        <v>6.7022200000000005</v>
      </c>
      <c r="E39" s="121">
        <v>8.4660100000000007</v>
      </c>
      <c r="F39" s="121">
        <v>6.7981800000000003</v>
      </c>
      <c r="G39" s="121">
        <v>8.7130400000000012</v>
      </c>
      <c r="H39" s="121">
        <v>4.34</v>
      </c>
      <c r="I39" s="121">
        <v>7.0484900000000001</v>
      </c>
      <c r="J39" s="121">
        <v>9.5325000000000006</v>
      </c>
      <c r="K39" s="121">
        <v>3.9341200000000001</v>
      </c>
      <c r="L39" s="121">
        <v>8.4120200000000001</v>
      </c>
      <c r="M39" s="121">
        <v>6.39297</v>
      </c>
      <c r="N39" s="121">
        <v>5.76</v>
      </c>
      <c r="O39" s="121">
        <f t="shared" si="1"/>
        <v>84.27142000000002</v>
      </c>
      <c r="P39" s="122">
        <v>93.821079999999995</v>
      </c>
      <c r="Q39" s="95">
        <f>(Tabla5[[#This Row],[TOTAL]]/Tabla5[[#This Row],[TOTAL 2016]])-1</f>
        <v>-0.10178586731254824</v>
      </c>
    </row>
    <row r="40" spans="1:30" ht="15" customHeight="1">
      <c r="A40" s="93">
        <v>36</v>
      </c>
      <c r="B40" s="94" t="s">
        <v>51</v>
      </c>
      <c r="C40" s="121">
        <v>1.61677</v>
      </c>
      <c r="D40" s="121">
        <v>0.67130000000000001</v>
      </c>
      <c r="E40" s="121">
        <v>1.6941199999999998</v>
      </c>
      <c r="F40" s="121">
        <v>0.40799999999999997</v>
      </c>
      <c r="G40" s="121">
        <v>2.2799999999999998</v>
      </c>
      <c r="H40" s="121">
        <v>1.5235699999999999</v>
      </c>
      <c r="I40" s="121">
        <v>2.14</v>
      </c>
      <c r="J40" s="121">
        <v>1.6717200000000001</v>
      </c>
      <c r="K40" s="121">
        <v>1.32</v>
      </c>
      <c r="L40" s="121">
        <v>1.1810499999999999</v>
      </c>
      <c r="M40" s="121">
        <v>1.1526700000000001</v>
      </c>
      <c r="N40" s="121">
        <v>2.2031999999999998</v>
      </c>
      <c r="O40" s="121">
        <f t="shared" si="1"/>
        <v>17.862400000000001</v>
      </c>
      <c r="P40" s="122">
        <v>17.367570000000001</v>
      </c>
      <c r="Q40" s="95">
        <f>(Tabla5[[#This Row],[TOTAL]]/Tabla5[[#This Row],[TOTAL 2016]])-1</f>
        <v>2.8491608210014396E-2</v>
      </c>
    </row>
    <row r="41" spans="1:30" ht="15" customHeight="1">
      <c r="A41" s="100">
        <v>37</v>
      </c>
      <c r="B41" s="101" t="s">
        <v>52</v>
      </c>
      <c r="C41" s="123">
        <v>10.96293</v>
      </c>
      <c r="D41" s="123">
        <v>6.89283</v>
      </c>
      <c r="E41" s="123">
        <v>8.4326299999999996</v>
      </c>
      <c r="F41" s="123">
        <v>7.2</v>
      </c>
      <c r="G41" s="123">
        <v>14.06</v>
      </c>
      <c r="H41" s="123">
        <v>9.0879999999999992</v>
      </c>
      <c r="I41" s="123">
        <v>9.6791599999999995</v>
      </c>
      <c r="J41" s="123">
        <v>8.24</v>
      </c>
      <c r="K41" s="123">
        <v>9.9</v>
      </c>
      <c r="L41" s="123">
        <v>7.7507700000000002</v>
      </c>
      <c r="M41" s="123">
        <v>10.414429999999999</v>
      </c>
      <c r="N41" s="123">
        <v>3.52</v>
      </c>
      <c r="O41" s="123">
        <f t="shared" si="1"/>
        <v>106.14075</v>
      </c>
      <c r="P41" s="124">
        <v>94.627319999999997</v>
      </c>
      <c r="Q41" s="102">
        <f>(Tabla5[[#This Row],[TOTAL]]/Tabla5[[#This Row],[TOTAL 2016]])-1</f>
        <v>0.12167131014594945</v>
      </c>
    </row>
    <row r="42" spans="1:30" s="88" customFormat="1" ht="15" customHeight="1">
      <c r="A42" s="106"/>
      <c r="B42" s="107"/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/>
      <c r="P42" s="126">
        <v>0</v>
      </c>
      <c r="Q42" s="108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</row>
    <row r="43" spans="1:30" ht="15" customHeight="1">
      <c r="A43" s="103">
        <v>38</v>
      </c>
      <c r="B43" s="104" t="s">
        <v>19</v>
      </c>
      <c r="C43" s="127">
        <v>2.2638499999999997</v>
      </c>
      <c r="D43" s="127">
        <v>2.5222199999999999</v>
      </c>
      <c r="E43" s="127">
        <v>0.69869000000000003</v>
      </c>
      <c r="F43" s="127">
        <v>1.76</v>
      </c>
      <c r="G43" s="127">
        <v>2.5941199999999998</v>
      </c>
      <c r="H43" s="127">
        <v>2.593</v>
      </c>
      <c r="I43" s="127">
        <v>1.71373</v>
      </c>
      <c r="J43" s="127">
        <v>3.552</v>
      </c>
      <c r="K43" s="127">
        <v>3.97</v>
      </c>
      <c r="L43" s="127">
        <v>1.16316</v>
      </c>
      <c r="M43" s="127">
        <v>1.29</v>
      </c>
      <c r="N43" s="127">
        <v>3.1482800000000002</v>
      </c>
      <c r="O43" s="127">
        <f>SUM(C43:N43)</f>
        <v>27.26905</v>
      </c>
      <c r="P43" s="128">
        <v>21.33586</v>
      </c>
      <c r="Q43" s="105">
        <f>(Tabla5[[#This Row],[TOTAL]]/Tabla5[[#This Row],[TOTAL 2016]])-1</f>
        <v>0.27808534551689035</v>
      </c>
    </row>
    <row r="44" spans="1:30" ht="15" customHeight="1">
      <c r="A44" s="93">
        <v>39</v>
      </c>
      <c r="B44" s="94" t="s">
        <v>20</v>
      </c>
      <c r="C44" s="121">
        <v>4.0933000000000002</v>
      </c>
      <c r="D44" s="121">
        <v>4.1019700000000006</v>
      </c>
      <c r="E44" s="121">
        <v>2.0593400000000002</v>
      </c>
      <c r="F44" s="121">
        <v>5.3630800000000001</v>
      </c>
      <c r="G44" s="121">
        <v>5.7617500000000001</v>
      </c>
      <c r="H44" s="121">
        <v>4.76</v>
      </c>
      <c r="I44" s="121">
        <v>4.7314099999999994</v>
      </c>
      <c r="J44" s="121">
        <v>5.0454499999999998</v>
      </c>
      <c r="K44" s="121">
        <v>6.87</v>
      </c>
      <c r="L44" s="121">
        <v>4.0901800000000001</v>
      </c>
      <c r="M44" s="121">
        <v>3.0017100000000001</v>
      </c>
      <c r="N44" s="121">
        <v>5.6431000000000004</v>
      </c>
      <c r="O44" s="121">
        <f>SUM(C44:N44)</f>
        <v>55.521290000000008</v>
      </c>
      <c r="P44" s="122">
        <v>52.956729999999993</v>
      </c>
      <c r="Q44" s="95">
        <f>(Tabla5[[#This Row],[TOTAL]]/Tabla5[[#This Row],[TOTAL 2016]])-1</f>
        <v>4.8427461438801389E-2</v>
      </c>
    </row>
    <row r="45" spans="1:30" ht="15" customHeight="1">
      <c r="A45" s="93">
        <v>40</v>
      </c>
      <c r="B45" s="94" t="s">
        <v>24</v>
      </c>
      <c r="C45" s="121">
        <v>0.25153999999999999</v>
      </c>
      <c r="D45" s="121">
        <v>0.76114000000000004</v>
      </c>
      <c r="E45" s="121">
        <v>0.48570999999999998</v>
      </c>
      <c r="F45" s="121">
        <v>0.17599999999999999</v>
      </c>
      <c r="G45" s="121">
        <v>0.51882000000000006</v>
      </c>
      <c r="H45" s="121">
        <v>1.4119999999999999</v>
      </c>
      <c r="I45" s="121">
        <v>0</v>
      </c>
      <c r="J45" s="121">
        <v>0.86571000000000009</v>
      </c>
      <c r="K45" s="121">
        <v>0.66</v>
      </c>
      <c r="L45" s="121">
        <v>0.245</v>
      </c>
      <c r="M45" s="121">
        <v>0.18428999999999998</v>
      </c>
      <c r="N45" s="121">
        <v>0.28620999999999996</v>
      </c>
      <c r="O45" s="121">
        <f>SUM(C45:N45)</f>
        <v>5.8464200000000002</v>
      </c>
      <c r="P45" s="122">
        <v>4.4950799999999997</v>
      </c>
      <c r="Q45" s="95">
        <f>(Tabla5[[#This Row],[TOTAL]]/Tabla5[[#This Row],[TOTAL 2016]])-1</f>
        <v>0.30062646271034121</v>
      </c>
    </row>
    <row r="46" spans="1:30" ht="15" customHeight="1">
      <c r="A46" s="96">
        <v>41</v>
      </c>
      <c r="B46" s="97" t="s">
        <v>44</v>
      </c>
      <c r="C46" s="129">
        <v>3.2410100000000002</v>
      </c>
      <c r="D46" s="129">
        <v>2.3624999999999998</v>
      </c>
      <c r="E46" s="129">
        <v>0.96792999999999996</v>
      </c>
      <c r="F46" s="129">
        <v>1.9359999999999999</v>
      </c>
      <c r="G46" s="129">
        <v>4.3008199999999999</v>
      </c>
      <c r="H46" s="129">
        <v>2.9402499999999998</v>
      </c>
      <c r="I46" s="129">
        <v>2.5996100000000002</v>
      </c>
      <c r="J46" s="129">
        <v>4.06229</v>
      </c>
      <c r="K46" s="129">
        <v>3.74</v>
      </c>
      <c r="L46" s="129">
        <v>1.7150000000000001</v>
      </c>
      <c r="M46" s="129">
        <v>3.0528599999999999</v>
      </c>
      <c r="N46" s="129">
        <v>3.05545</v>
      </c>
      <c r="O46" s="129">
        <f>SUM(C46:N46)</f>
        <v>33.97372</v>
      </c>
      <c r="P46" s="130">
        <v>32.755969999999998</v>
      </c>
      <c r="Q46" s="98">
        <f>(Tabla5[[#This Row],[TOTAL]]/Tabla5[[#This Row],[TOTAL 2016]])-1</f>
        <v>3.7176429212751216E-2</v>
      </c>
    </row>
    <row r="47" spans="1:30" s="83" customFormat="1" ht="15" customHeight="1">
      <c r="A47" s="187"/>
      <c r="B47" s="109" t="s">
        <v>98</v>
      </c>
      <c r="C47" s="188">
        <f t="shared" ref="C47:O47" si="2">SUM(C5:C46)</f>
        <v>565.05996999999991</v>
      </c>
      <c r="D47" s="188">
        <f t="shared" si="2"/>
        <v>455.34012999999993</v>
      </c>
      <c r="E47" s="188">
        <f t="shared" si="2"/>
        <v>417.82</v>
      </c>
      <c r="F47" s="188">
        <f t="shared" si="2"/>
        <v>393.31999999999994</v>
      </c>
      <c r="G47" s="188">
        <f t="shared" si="2"/>
        <v>510.60032999999993</v>
      </c>
      <c r="H47" s="188">
        <f t="shared" si="2"/>
        <v>475.78010999999992</v>
      </c>
      <c r="I47" s="188">
        <f t="shared" si="2"/>
        <v>439.54002999999983</v>
      </c>
      <c r="J47" s="188">
        <f t="shared" si="2"/>
        <v>459.57999000000001</v>
      </c>
      <c r="K47" s="188">
        <f t="shared" si="2"/>
        <v>511.72001000000006</v>
      </c>
      <c r="L47" s="188">
        <f t="shared" si="2"/>
        <v>476.50000999999997</v>
      </c>
      <c r="M47" s="188">
        <f t="shared" si="2"/>
        <v>442.32001999999989</v>
      </c>
      <c r="N47" s="188">
        <f t="shared" si="2"/>
        <v>394.31999999999994</v>
      </c>
      <c r="O47" s="188">
        <f t="shared" si="2"/>
        <v>5541.900599999999</v>
      </c>
      <c r="P47" s="189">
        <f>SUBTOTAL(109,P5:P46)</f>
        <v>5394.9826699999985</v>
      </c>
      <c r="Q47" s="190">
        <f>(O47/P47)-1</f>
        <v>2.7232326586880573E-2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ht="15" customHeight="1">
      <c r="A48" s="134"/>
      <c r="B48" s="110" t="s">
        <v>97</v>
      </c>
      <c r="C48" s="189">
        <v>531.90001000000007</v>
      </c>
      <c r="D48" s="189">
        <v>441.30000999999999</v>
      </c>
      <c r="E48" s="189">
        <v>360.2</v>
      </c>
      <c r="F48" s="189">
        <v>475.66004000000004</v>
      </c>
      <c r="G48" s="189">
        <v>413.92000999999999</v>
      </c>
      <c r="H48" s="189">
        <v>436.06001000000003</v>
      </c>
      <c r="I48" s="189">
        <v>512.62002999999993</v>
      </c>
      <c r="J48" s="189">
        <v>434.80117000000007</v>
      </c>
      <c r="K48" s="189">
        <v>450.15999999999997</v>
      </c>
      <c r="L48" s="189">
        <v>473.4000099999999</v>
      </c>
      <c r="M48" s="189">
        <v>389.52136999999999</v>
      </c>
      <c r="N48" s="189">
        <v>475.44001000000003</v>
      </c>
      <c r="O48" s="189">
        <f>SUM(C48:N48)</f>
        <v>5394.9826700000012</v>
      </c>
      <c r="P48" s="133"/>
      <c r="Q48" s="131"/>
    </row>
    <row r="49" spans="1:17" ht="15" customHeight="1">
      <c r="A49" s="134"/>
      <c r="B49" s="132" t="s">
        <v>108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>
        <f>SUM(C49:N49)</f>
        <v>0</v>
      </c>
      <c r="P49" s="136"/>
      <c r="Q49" s="137"/>
    </row>
  </sheetData>
  <sheetProtection sheet="1" objects="1" scenarios="1"/>
  <printOptions horizontalCentered="1"/>
  <pageMargins left="0.31496062992125984" right="0.23622047244094491" top="0.6692913385826772" bottom="0.59055118110236227" header="0.19685039370078741" footer="0.31496062992125984"/>
  <pageSetup paperSize="9" scale="66" orientation="landscape" r:id="rId1"/>
  <headerFooter>
    <oddHeader>&amp;L&amp;G&amp;C&amp;F&amp;R&amp;G</oddHeader>
    <oddFooter>&amp;C&amp;A&amp;R&amp;P de &amp;N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PaperCartró Àrees aportació </vt:lpstr>
      <vt:lpstr>PaperCartró Porta a porta</vt:lpstr>
      <vt:lpstr>Envasos Àrees aportació</vt:lpstr>
      <vt:lpstr>Envasos Porta a porta</vt:lpstr>
      <vt:lpstr>Vidre Àrees aportació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Tecnic Dades</cp:lastModifiedBy>
  <cp:lastPrinted>2018-02-06T08:34:27Z</cp:lastPrinted>
  <dcterms:created xsi:type="dcterms:W3CDTF">2018-01-30T16:49:52Z</dcterms:created>
  <dcterms:modified xsi:type="dcterms:W3CDTF">2018-02-06T08:35:16Z</dcterms:modified>
</cp:coreProperties>
</file>