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8" yWindow="288" windowWidth="21828" windowHeight="9000"/>
  </bookViews>
  <sheets>
    <sheet name="RMO" sheetId="1" r:id="rId1"/>
  </sheets>
  <externalReferences>
    <externalReference r:id="rId2"/>
  </externalReferences>
  <definedNames>
    <definedName name="llInstal">#REF!</definedName>
    <definedName name="llInstalCodi">#REF!</definedName>
    <definedName name="llTitulars">#REF!</definedName>
    <definedName name="llTitularsCodi">#REF!</definedName>
  </definedNames>
  <calcPr calcId="125725"/>
</workbook>
</file>

<file path=xl/calcChain.xml><?xml version="1.0" encoding="utf-8"?>
<calcChain xmlns="http://schemas.openxmlformats.org/spreadsheetml/2006/main">
  <c r="O46" i="1"/>
  <c r="N45"/>
  <c r="N47" s="1"/>
  <c r="M45"/>
  <c r="M47" s="1"/>
  <c r="L45"/>
  <c r="L47" s="1"/>
  <c r="K45"/>
  <c r="K47" s="1"/>
  <c r="J45"/>
  <c r="J47" s="1"/>
  <c r="I45"/>
  <c r="I47" s="1"/>
  <c r="H45"/>
  <c r="H47" s="1"/>
  <c r="G45"/>
  <c r="G47" s="1"/>
  <c r="F45"/>
  <c r="F47" s="1"/>
  <c r="E45"/>
  <c r="E47" s="1"/>
  <c r="D45"/>
  <c r="D47" s="1"/>
  <c r="C45"/>
  <c r="O45" s="1"/>
  <c r="O47" s="1"/>
  <c r="O44"/>
  <c r="O42"/>
  <c r="O39"/>
  <c r="O37"/>
  <c r="O36"/>
  <c r="O34"/>
  <c r="O33"/>
  <c r="O32"/>
  <c r="O30"/>
  <c r="O29"/>
  <c r="O27"/>
  <c r="O25"/>
  <c r="O24"/>
  <c r="O22"/>
  <c r="O20"/>
  <c r="O11"/>
  <c r="O9"/>
  <c r="O7"/>
  <c r="O4"/>
  <c r="C47" l="1"/>
</calcChain>
</file>

<file path=xl/sharedStrings.xml><?xml version="1.0" encoding="utf-8"?>
<sst xmlns="http://schemas.openxmlformats.org/spreadsheetml/2006/main" count="61" uniqueCount="61">
  <si>
    <t>RMO - 2019</t>
  </si>
  <si>
    <t>Àrees d'aportació i recollida Porta a porta de RMO</t>
  </si>
  <si>
    <t>Núm.</t>
  </si>
  <si>
    <t>Població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</si>
  <si>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</si>
  <si>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</si>
  <si>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</si>
  <si>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</si>
  <si>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</si>
  <si>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</si>
  <si>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</si>
  <si>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</si>
  <si>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</si>
  <si>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</si>
  <si>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</si>
  <si>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</si>
  <si>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</si>
  <si>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Ametlla del Vallès, L'</t>
  </si>
  <si>
    <t>Bigues i Riells</t>
  </si>
  <si>
    <t>Caldes de Montbui</t>
  </si>
  <si>
    <t>Campins</t>
  </si>
  <si>
    <t>Canovelles</t>
  </si>
  <si>
    <t>Cardedeu</t>
  </si>
  <si>
    <t>Figaró-Montmany</t>
  </si>
  <si>
    <t>Fogars de Montclús</t>
  </si>
  <si>
    <t>Franqueses del Vallès, Les</t>
  </si>
  <si>
    <t>Garriga, La</t>
  </si>
  <si>
    <t>Granollers</t>
  </si>
  <si>
    <t>Gualba</t>
  </si>
  <si>
    <t>Llagosta, La</t>
  </si>
  <si>
    <t>Lliçà d'Amunt</t>
  </si>
  <si>
    <t>Lliçà de Vall</t>
  </si>
  <si>
    <t>Llinars del Vallès</t>
  </si>
  <si>
    <t>Martorelles</t>
  </si>
  <si>
    <t>Mollet del Vallès</t>
  </si>
  <si>
    <t>Montmeló</t>
  </si>
  <si>
    <t>Montornès</t>
  </si>
  <si>
    <t>Montseny</t>
  </si>
  <si>
    <t>Parets del Vallès</t>
  </si>
  <si>
    <t>Roca del Vallès, La</t>
  </si>
  <si>
    <t>Sant Antoni de Vilamajor</t>
  </si>
  <si>
    <t>Sant Celoni</t>
  </si>
  <si>
    <t>Sant Esteve de Palautordera</t>
  </si>
  <si>
    <t>Sant Feliu de Codines</t>
  </si>
  <si>
    <t>Sant Fost de Campsentelles</t>
  </si>
  <si>
    <t>Sant Pere de Vilamajor</t>
  </si>
  <si>
    <t>Santa Eulàlia de Ronçana</t>
  </si>
  <si>
    <t>Santa Maria de Martorelles</t>
  </si>
  <si>
    <t>Santa Maria de Palautordera</t>
  </si>
  <si>
    <t>Tagamanent</t>
  </si>
  <si>
    <t>Vallgorguina</t>
  </si>
  <si>
    <t>Vallromanes</t>
  </si>
  <si>
    <t>Vilalba Sasserra</t>
  </si>
  <si>
    <t>Vilanova del Vallès</t>
  </si>
  <si>
    <t>Castellcir</t>
  </si>
  <si>
    <t>Castellterçol</t>
  </si>
  <si>
    <t>Granera</t>
  </si>
  <si>
    <t>Sant Quirze Safaja</t>
  </si>
  <si>
    <t>TOTAL MENSUAL 2019</t>
  </si>
  <si>
    <t>TOTAL MENSUAL 2018</t>
  </si>
  <si>
    <t>Increment/Decrement</t>
  </si>
</sst>
</file>

<file path=xl/styles.xml><?xml version="1.0" encoding="utf-8"?>
<styleSheet xmlns="http://schemas.openxmlformats.org/spreadsheetml/2006/main">
  <numFmts count="8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0\ [$€]_-;\-* #,##0.00\ [$€]_-;_-* &quot;-&quot;??\ [$€]_-;_-@_-"/>
    <numFmt numFmtId="166" formatCode="#,##0.00&quot;    &quot;;#,##0.00&quot;    &quot;;&quot;-&quot;#&quot;    &quot;;@&quot; &quot;"/>
    <numFmt numFmtId="167" formatCode="#,##0.00&quot; &quot;[$€-403];[Red]&quot;-&quot;#,##0.00&quot; &quot;[$€-403]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i/>
      <sz val="16"/>
      <color rgb="FF000000"/>
      <name val="Calibri"/>
      <family val="2"/>
    </font>
    <font>
      <sz val="11"/>
      <color theme="1"/>
      <name val="Calibri"/>
      <family val="2"/>
    </font>
    <font>
      <b/>
      <i/>
      <u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6" tint="0.79998168889431442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ash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ashed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ashed">
        <color theme="1"/>
      </bottom>
      <diagonal/>
    </border>
    <border>
      <left/>
      <right/>
      <top/>
      <bottom style="dashed">
        <color theme="1"/>
      </bottom>
      <diagonal/>
    </border>
    <border>
      <left style="medium">
        <color indexed="64"/>
      </left>
      <right style="thin">
        <color theme="1"/>
      </right>
      <top style="dashed">
        <color theme="1"/>
      </top>
      <bottom style="dashed">
        <color theme="1"/>
      </bottom>
      <diagonal/>
    </border>
    <border>
      <left style="thin">
        <color theme="1"/>
      </left>
      <right style="thin">
        <color theme="1"/>
      </right>
      <top style="dashed">
        <color theme="1"/>
      </top>
      <bottom style="dashed">
        <color theme="1"/>
      </bottom>
      <diagonal/>
    </border>
    <border>
      <left style="thin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dashed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dashed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/>
      <right/>
      <top style="dashed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22">
    <xf numFmtId="0" fontId="0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165" fontId="9" fillId="0" borderId="0" applyFont="0" applyFill="0" applyBorder="0" applyAlignment="0" applyProtection="0"/>
    <xf numFmtId="166" fontId="5" fillId="0" borderId="0"/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 textRotation="90"/>
    </xf>
    <xf numFmtId="0" fontId="10" fillId="0" borderId="0">
      <alignment horizontal="center" textRotation="90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5" fillId="0" borderId="0"/>
    <xf numFmtId="9" fontId="9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167" fontId="12" fillId="0" borderId="0"/>
    <xf numFmtId="167" fontId="12" fillId="0" borderId="0"/>
  </cellStyleXfs>
  <cellXfs count="50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3" fontId="0" fillId="0" borderId="0" xfId="0" applyNumberFormat="1" applyAlignment="1" applyProtection="1">
      <alignment horizontal="center"/>
      <protection hidden="1"/>
    </xf>
    <xf numFmtId="3" fontId="3" fillId="0" borderId="0" xfId="0" applyNumberFormat="1" applyFon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3" fillId="0" borderId="0" xfId="0" applyFont="1" applyProtection="1">
      <protection hidden="1"/>
    </xf>
    <xf numFmtId="3" fontId="2" fillId="2" borderId="1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/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 applyProtection="1">
      <alignment horizontal="center"/>
      <protection hidden="1"/>
    </xf>
    <xf numFmtId="0" fontId="0" fillId="0" borderId="7" xfId="0" applyFont="1" applyFill="1" applyBorder="1" applyAlignment="1">
      <alignment horizontal="left"/>
    </xf>
    <xf numFmtId="3" fontId="5" fillId="0" borderId="8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 applyProtection="1">
      <alignment horizontal="center"/>
      <protection hidden="1"/>
    </xf>
    <xf numFmtId="3" fontId="5" fillId="0" borderId="12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 applyProtection="1">
      <alignment horizontal="center"/>
    </xf>
    <xf numFmtId="3" fontId="5" fillId="0" borderId="16" xfId="0" applyNumberFormat="1" applyFont="1" applyFill="1" applyBorder="1" applyAlignment="1" applyProtection="1">
      <alignment horizontal="center"/>
      <protection hidden="1"/>
    </xf>
    <xf numFmtId="0" fontId="0" fillId="0" borderId="16" xfId="0" applyFont="1" applyFill="1" applyBorder="1" applyAlignment="1">
      <alignment horizontal="left"/>
    </xf>
    <xf numFmtId="3" fontId="5" fillId="0" borderId="17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0" fontId="3" fillId="3" borderId="21" xfId="0" applyFont="1" applyFill="1" applyBorder="1"/>
    <xf numFmtId="3" fontId="3" fillId="3" borderId="22" xfId="0" applyNumberFormat="1" applyFont="1" applyFill="1" applyBorder="1" applyAlignment="1">
      <alignment horizontal="center"/>
    </xf>
    <xf numFmtId="3" fontId="3" fillId="3" borderId="23" xfId="0" applyNumberFormat="1" applyFont="1" applyFill="1" applyBorder="1" applyAlignment="1">
      <alignment horizontal="center"/>
    </xf>
    <xf numFmtId="3" fontId="3" fillId="3" borderId="21" xfId="0" applyNumberFormat="1" applyFont="1" applyFill="1" applyBorder="1" applyAlignment="1">
      <alignment horizontal="center"/>
    </xf>
    <xf numFmtId="3" fontId="3" fillId="0" borderId="0" xfId="0" applyNumberFormat="1" applyFont="1" applyProtection="1">
      <protection hidden="1"/>
    </xf>
    <xf numFmtId="0" fontId="7" fillId="0" borderId="24" xfId="0" applyNumberFormat="1" applyFont="1" applyFill="1" applyBorder="1" applyAlignment="1">
      <alignment horizontal="left"/>
    </xf>
    <xf numFmtId="3" fontId="7" fillId="0" borderId="22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0" fontId="3" fillId="4" borderId="5" xfId="0" applyNumberFormat="1" applyFont="1" applyFill="1" applyBorder="1" applyAlignment="1">
      <alignment horizontal="left"/>
    </xf>
    <xf numFmtId="164" fontId="8" fillId="4" borderId="26" xfId="1" applyNumberFormat="1" applyFont="1" applyFill="1" applyBorder="1" applyAlignment="1">
      <alignment horizontal="center"/>
    </xf>
    <xf numFmtId="10" fontId="7" fillId="4" borderId="27" xfId="1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left"/>
      <protection hidden="1"/>
    </xf>
    <xf numFmtId="3" fontId="7" fillId="0" borderId="0" xfId="0" applyNumberFormat="1" applyFont="1" applyBorder="1" applyAlignment="1" applyProtection="1">
      <alignment horizontal="center"/>
      <protection hidden="1"/>
    </xf>
    <xf numFmtId="2" fontId="0" fillId="0" borderId="0" xfId="0" applyNumberFormat="1" applyProtection="1">
      <protection hidden="1"/>
    </xf>
  </cellXfs>
  <cellStyles count="22">
    <cellStyle name="Comma" xfId="2"/>
    <cellStyle name="Comma[0]" xfId="3"/>
    <cellStyle name="Currency" xfId="4"/>
    <cellStyle name="Currency[0]" xfId="5"/>
    <cellStyle name="Euro" xfId="6"/>
    <cellStyle name="Excel Built-in Comma" xfId="7"/>
    <cellStyle name="Heading" xfId="8"/>
    <cellStyle name="Heading 1" xfId="9"/>
    <cellStyle name="Heading1" xfId="10"/>
    <cellStyle name="Heading1 2" xfId="11"/>
    <cellStyle name="Normal" xfId="0" builtinId="0"/>
    <cellStyle name="Normal 2" xfId="12"/>
    <cellStyle name="Normal 2 2" xfId="13"/>
    <cellStyle name="Normal 3" xfId="14"/>
    <cellStyle name="Normal 4" xfId="15"/>
    <cellStyle name="Normal 5" xfId="16"/>
    <cellStyle name="Percent" xfId="17"/>
    <cellStyle name="Porcentual" xfId="1" builtinId="5"/>
    <cellStyle name="Result" xfId="18"/>
    <cellStyle name="Result 3" xfId="19"/>
    <cellStyle name="Result2" xfId="20"/>
    <cellStyle name="Result2 4" xfId="21"/>
  </cellStyles>
  <dxfs count="21">
    <dxf>
      <border>
        <top style="dashed">
          <color theme="1"/>
        </top>
        <vertical/>
        <horizontal/>
      </border>
    </dxf>
    <dxf>
      <border>
        <bottom style="dashed">
          <color theme="1"/>
        </bottom>
        <vertical/>
        <horizontal/>
      </border>
    </dxf>
    <dxf>
      <border diagonalUp="0" diagonalDown="0">
        <left style="medium">
          <color theme="1"/>
        </left>
        <right style="medium">
          <color indexed="64"/>
        </right>
        <top style="medium">
          <color theme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" formatCode="#,##0"/>
      <fill>
        <patternFill patternType="solid">
          <fgColor theme="5"/>
          <bgColor theme="5"/>
        </patternFill>
      </fill>
      <alignment horizontal="center" vertical="bottom" textRotation="0" wrapText="0" inden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 outline="0">
        <left style="thin">
          <color theme="1"/>
        </left>
        <right/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>
        <left style="thin">
          <color theme="1"/>
        </left>
        <right style="medium">
          <color indexed="64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>
        <left style="medium">
          <color indexed="64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dashed">
          <color auto="1"/>
        </top>
        <bottom style="dashed">
          <color auto="1"/>
        </bottom>
      </border>
    </dxf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Estilo de tabla 1" pivot="0" count="1">
      <tableStyleElement type="firstRowStripe" dxfId="2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RMO  2019-2018</a:t>
            </a:r>
          </a:p>
        </c:rich>
      </c:tx>
      <c:layout/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RMO!$B$46</c:f>
              <c:strCache>
                <c:ptCount val="1"/>
                <c:pt idx="0">
                  <c:v>TOTAL MENSUAL 2018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dLbls>
            <c:dLbl>
              <c:idx val="3"/>
              <c:layout>
                <c:manualLayout>
                  <c:x val="-6.8376068376068393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C0A-4C17-BFA0-FB452F56868E}"/>
                </c:ext>
              </c:extLst>
            </c:dLbl>
            <c:dLbl>
              <c:idx val="4"/>
              <c:layout>
                <c:manualLayout>
                  <c:x val="-1.1946160576081801E-2"/>
                  <c:y val="-1.324507874015799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0A-4C17-BFA0-FB452F56868E}"/>
                </c:ext>
              </c:extLst>
            </c:dLbl>
            <c:dLbl>
              <c:idx val="5"/>
              <c:layout>
                <c:manualLayout>
                  <c:x val="4.656661507055208E-3"/>
                  <c:y val="1.250000000000000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C0A-4C17-BFA0-FB452F56868E}"/>
                </c:ext>
              </c:extLst>
            </c:dLbl>
            <c:dLbl>
              <c:idx val="8"/>
              <c:layout>
                <c:manualLayout>
                  <c:x val="8.3569784832137311E-17"/>
                  <c:y val="-2.083333333333341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0A-4C17-BFA0-FB452F56868E}"/>
                </c:ext>
              </c:extLst>
            </c:dLbl>
            <c:dLbl>
              <c:idx val="9"/>
              <c:layout>
                <c:manualLayout>
                  <c:x val="7.9772079772079032E-3"/>
                  <c:y val="-1.250000000000004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C0A-4C17-BFA0-FB452F5686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RMO!$C$46:$N$46</c:f>
              <c:numCache>
                <c:formatCode>#,##0</c:formatCode>
                <c:ptCount val="12"/>
                <c:pt idx="0">
                  <c:v>1345359</c:v>
                </c:pt>
                <c:pt idx="1">
                  <c:v>1082860</c:v>
                </c:pt>
                <c:pt idx="2">
                  <c:v>1333560</c:v>
                </c:pt>
                <c:pt idx="3">
                  <c:v>1294260</c:v>
                </c:pt>
                <c:pt idx="4">
                  <c:v>1317200</c:v>
                </c:pt>
                <c:pt idx="5">
                  <c:v>1336220</c:v>
                </c:pt>
                <c:pt idx="6">
                  <c:v>1378020</c:v>
                </c:pt>
                <c:pt idx="7">
                  <c:v>1325839</c:v>
                </c:pt>
                <c:pt idx="8">
                  <c:v>1244100</c:v>
                </c:pt>
                <c:pt idx="9">
                  <c:v>1327400</c:v>
                </c:pt>
                <c:pt idx="10">
                  <c:v>1140760</c:v>
                </c:pt>
                <c:pt idx="11">
                  <c:v>1115400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C0A-4C17-BFA0-FB452F56868E}"/>
            </c:ext>
          </c:extLst>
        </c:ser>
        <c:ser>
          <c:idx val="41"/>
          <c:order val="1"/>
          <c:tx>
            <c:strRef>
              <c:f>RMO!$B$45</c:f>
              <c:strCache>
                <c:ptCount val="1"/>
                <c:pt idx="0">
                  <c:v>TOTAL MENSUAL 2019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dLbls>
            <c:dLbl>
              <c:idx val="0"/>
              <c:layout>
                <c:manualLayout>
                  <c:x val="1.1356708616551301E-2"/>
                  <c:y val="-1.324507874015797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C0A-4C17-BFA0-FB452F56868E}"/>
                </c:ext>
              </c:extLst>
            </c:dLbl>
            <c:dLbl>
              <c:idx val="1"/>
              <c:layout>
                <c:manualLayout>
                  <c:x val="9.7370983446932822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C0A-4C17-BFA0-FB452F56868E}"/>
                </c:ext>
              </c:extLst>
            </c:dLbl>
            <c:dLbl>
              <c:idx val="2"/>
              <c:layout>
                <c:manualLayout>
                  <c:x val="-7.6628352490421452E-3"/>
                  <c:y val="-4.0470481061489583E-1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C0A-4C17-BFA0-FB452F56868E}"/>
                </c:ext>
              </c:extLst>
            </c:dLbl>
            <c:dLbl>
              <c:idx val="3"/>
              <c:layout>
                <c:manualLayout>
                  <c:x val="9.1168091168094267E-3"/>
                  <c:y val="-3.33333333333333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C0A-4C17-BFA0-FB452F56868E}"/>
                </c:ext>
              </c:extLst>
            </c:dLbl>
            <c:dLbl>
              <c:idx val="4"/>
              <c:layout>
                <c:manualLayout>
                  <c:x val="7.6628352490421452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C0A-4C17-BFA0-FB452F56868E}"/>
                </c:ext>
              </c:extLst>
            </c:dLbl>
            <c:dLbl>
              <c:idx val="5"/>
              <c:layout>
                <c:manualLayout>
                  <c:x val="0"/>
                  <c:y val="-2.916666666666666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C0A-4C17-BFA0-FB452F56868E}"/>
                </c:ext>
              </c:extLst>
            </c:dLbl>
            <c:dLbl>
              <c:idx val="7"/>
              <c:layout>
                <c:manualLayout>
                  <c:x val="1.8233618233618281E-2"/>
                  <c:y val="-4.1666666666667048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C0A-4C17-BFA0-FB452F56868E}"/>
                </c:ext>
              </c:extLst>
            </c:dLbl>
            <c:dLbl>
              <c:idx val="8"/>
              <c:layout>
                <c:manualLayout>
                  <c:x val="1.2535612535612618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C0A-4C17-BFA0-FB452F56868E}"/>
                </c:ext>
              </c:extLst>
            </c:dLbl>
            <c:dLbl>
              <c:idx val="9"/>
              <c:layout>
                <c:manualLayout>
                  <c:x val="2.735042735042735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C0A-4C17-BFA0-FB452F56868E}"/>
                </c:ext>
              </c:extLst>
            </c:dLbl>
            <c:dLbl>
              <c:idx val="11"/>
              <c:layout>
                <c:manualLayout>
                  <c:x val="2.0512820512820516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C0A-4C17-BFA0-FB452F5686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RMO!$C$45:$N$45</c:f>
              <c:numCache>
                <c:formatCode>#,##0</c:formatCode>
                <c:ptCount val="12"/>
                <c:pt idx="0">
                  <c:v>1037280.0100000001</c:v>
                </c:pt>
                <c:pt idx="1">
                  <c:v>988299</c:v>
                </c:pt>
                <c:pt idx="2">
                  <c:v>1061900</c:v>
                </c:pt>
                <c:pt idx="3">
                  <c:v>1040420</c:v>
                </c:pt>
                <c:pt idx="4">
                  <c:v>1131120</c:v>
                </c:pt>
                <c:pt idx="5">
                  <c:v>1104280</c:v>
                </c:pt>
                <c:pt idx="6">
                  <c:v>1196720</c:v>
                </c:pt>
                <c:pt idx="7">
                  <c:v>1076958.8199999998</c:v>
                </c:pt>
                <c:pt idx="8">
                  <c:v>1075740</c:v>
                </c:pt>
                <c:pt idx="9">
                  <c:v>1041840</c:v>
                </c:pt>
                <c:pt idx="10">
                  <c:v>1021720</c:v>
                </c:pt>
                <c:pt idx="11">
                  <c:v>1090399.99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0C0A-4C17-BFA0-FB452F56868E}"/>
            </c:ext>
          </c:extLst>
        </c:ser>
        <c:gapWidth val="75"/>
        <c:shape val="box"/>
        <c:axId val="133592960"/>
        <c:axId val="133640960"/>
        <c:axId val="0"/>
      </c:bar3DChart>
      <c:catAx>
        <c:axId val="1335929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3640960"/>
        <c:crosses val="autoZero"/>
        <c:auto val="1"/>
        <c:lblAlgn val="ctr"/>
        <c:lblOffset val="100"/>
      </c:catAx>
      <c:valAx>
        <c:axId val="133640960"/>
        <c:scaling>
          <c:orientation val="minMax"/>
          <c:min val="80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35929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4803149606300956" l="0.70866141732284915" r="0.70866141732284915" t="0.74803149606300956" header="0.31496062992127138" footer="0.31496062992127138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RMO  2019-2018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RMO!$B$46</c:f>
              <c:strCache>
                <c:ptCount val="1"/>
                <c:pt idx="0">
                  <c:v>TOTAL MENSUAL 2018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chemeClr val="bg1">
                  <a:lumMod val="50000"/>
                </a:schemeClr>
              </a:solidFill>
            </c:spPr>
          </c:marker>
          <c:dLbls>
            <c:dLbl>
              <c:idx val="0"/>
              <c:layout>
                <c:manualLayout>
                  <c:x val="-5.7028799543769734E-3"/>
                  <c:y val="-2.500000000000000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B7F-4A99-8E74-3705E0C3C16B}"/>
                </c:ext>
              </c:extLst>
            </c:dLbl>
            <c:dLbl>
              <c:idx val="3"/>
              <c:layout>
                <c:manualLayout>
                  <c:x val="-1.1405759908754217E-3"/>
                  <c:y val="2.500000000000000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7F-4A99-8E74-3705E0C3C16B}"/>
                </c:ext>
              </c:extLst>
            </c:dLbl>
            <c:dLbl>
              <c:idx val="4"/>
              <c:layout>
                <c:manualLayout>
                  <c:x val="-5.1085568326947684E-3"/>
                  <c:y val="-1.324503771707012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B7F-4A99-8E74-3705E0C3C16B}"/>
                </c:ext>
              </c:extLst>
            </c:dLbl>
            <c:dLbl>
              <c:idx val="5"/>
              <c:layout>
                <c:manualLayout>
                  <c:x val="1.1494252873563218E-2"/>
                  <c:y val="4.0470481061489645E-17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B7F-4A99-8E74-3705E0C3C16B}"/>
                </c:ext>
              </c:extLst>
            </c:dLbl>
            <c:dLbl>
              <c:idx val="7"/>
              <c:layout>
                <c:manualLayout>
                  <c:x val="0"/>
                  <c:y val="-3.6458333333333412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B7F-4A99-8E74-3705E0C3C16B}"/>
                </c:ext>
              </c:extLst>
            </c:dLbl>
            <c:dLbl>
              <c:idx val="9"/>
              <c:layout>
                <c:manualLayout>
                  <c:x val="0"/>
                  <c:y val="3.750000000000000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B7F-4A99-8E74-3705E0C3C16B}"/>
                </c:ext>
              </c:extLst>
            </c:dLbl>
            <c:dLbl>
              <c:idx val="10"/>
              <c:layout>
                <c:manualLayout>
                  <c:x val="0"/>
                  <c:y val="-1.597222222222222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B7F-4A99-8E74-3705E0C3C1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RMO!$C$46:$N$46</c:f>
              <c:numCache>
                <c:formatCode>#,##0</c:formatCode>
                <c:ptCount val="12"/>
                <c:pt idx="0">
                  <c:v>1345359</c:v>
                </c:pt>
                <c:pt idx="1">
                  <c:v>1082860</c:v>
                </c:pt>
                <c:pt idx="2">
                  <c:v>1333560</c:v>
                </c:pt>
                <c:pt idx="3">
                  <c:v>1294260</c:v>
                </c:pt>
                <c:pt idx="4">
                  <c:v>1317200</c:v>
                </c:pt>
                <c:pt idx="5">
                  <c:v>1336220</c:v>
                </c:pt>
                <c:pt idx="6">
                  <c:v>1378020</c:v>
                </c:pt>
                <c:pt idx="7">
                  <c:v>1325839</c:v>
                </c:pt>
                <c:pt idx="8">
                  <c:v>1244100</c:v>
                </c:pt>
                <c:pt idx="9">
                  <c:v>1327400</c:v>
                </c:pt>
                <c:pt idx="10">
                  <c:v>1140760</c:v>
                </c:pt>
                <c:pt idx="11">
                  <c:v>1115400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B7F-4A99-8E74-3705E0C3C16B}"/>
            </c:ext>
          </c:extLst>
        </c:ser>
        <c:ser>
          <c:idx val="41"/>
          <c:order val="1"/>
          <c:tx>
            <c:strRef>
              <c:f>RMO!$B$1</c:f>
              <c:strCache>
                <c:ptCount val="1"/>
                <c:pt idx="0">
                  <c:v>RMO - 2019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pPr>
              <a:solidFill>
                <a:schemeClr val="bg1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6.7954080590225934E-3"/>
                  <c:y val="-5.074507874015745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B7F-4A99-8E74-3705E0C3C16B}"/>
                </c:ext>
              </c:extLst>
            </c:dLbl>
            <c:dLbl>
              <c:idx val="1"/>
              <c:layout>
                <c:manualLayout>
                  <c:x val="-1.08242680088759E-3"/>
                  <c:y val="3.472222222222222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B7F-4A99-8E74-3705E0C3C16B}"/>
                </c:ext>
              </c:extLst>
            </c:dLbl>
            <c:dLbl>
              <c:idx val="2"/>
              <c:layout>
                <c:manualLayout>
                  <c:x val="-7.6628352490421452E-3"/>
                  <c:y val="-4.0470481061489645E-17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B7F-4A99-8E74-3705E0C3C16B}"/>
                </c:ext>
              </c:extLst>
            </c:dLbl>
            <c:dLbl>
              <c:idx val="3"/>
              <c:layout>
                <c:manualLayout>
                  <c:x val="-1.4827487881380101E-2"/>
                  <c:y val="-4.16666666666666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B7F-4A99-8E74-3705E0C3C16B}"/>
                </c:ext>
              </c:extLst>
            </c:dLbl>
            <c:dLbl>
              <c:idx val="4"/>
              <c:layout>
                <c:manualLayout>
                  <c:x val="4.2411465033937133E-3"/>
                  <c:y val="-4.166666666666666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B7F-4A99-8E74-3705E0C3C16B}"/>
                </c:ext>
              </c:extLst>
            </c:dLbl>
            <c:dLbl>
              <c:idx val="5"/>
              <c:layout>
                <c:manualLayout>
                  <c:x val="0"/>
                  <c:y val="1.979166666666672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B7F-4A99-8E74-3705E0C3C16B}"/>
                </c:ext>
              </c:extLst>
            </c:dLbl>
            <c:dLbl>
              <c:idx val="7"/>
              <c:layout>
                <c:manualLayout>
                  <c:x val="-1.08242680088759E-3"/>
                  <c:y val="-3.038228619860017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B7F-4A99-8E74-3705E0C3C16B}"/>
                </c:ext>
              </c:extLst>
            </c:dLbl>
            <c:dLbl>
              <c:idx val="8"/>
              <c:layout>
                <c:manualLayout>
                  <c:x val="-1.0242996293753587E-3"/>
                  <c:y val="1.128472222222237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B7F-4A99-8E74-3705E0C3C16B}"/>
                </c:ext>
              </c:extLst>
            </c:dLbl>
            <c:dLbl>
              <c:idx val="9"/>
              <c:layout>
                <c:manualLayout>
                  <c:x val="1.1405759908754217E-3"/>
                  <c:y val="2.500000000000000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7F-4A99-8E74-3705E0C3C16B}"/>
                </c:ext>
              </c:extLst>
            </c:dLbl>
            <c:dLbl>
              <c:idx val="10"/>
              <c:layout>
                <c:manualLayout>
                  <c:x val="0"/>
                  <c:y val="-4.774305555555555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B7F-4A99-8E74-3705E0C3C16B}"/>
                </c:ext>
              </c:extLst>
            </c:dLbl>
            <c:dLbl>
              <c:idx val="11"/>
              <c:layout>
                <c:manualLayout>
                  <c:x val="0"/>
                  <c:y val="2.6041666666666689E-2"/>
                </c:manualLayout>
              </c:layout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RMO!$C$45:$N$45</c:f>
              <c:numCache>
                <c:formatCode>#,##0</c:formatCode>
                <c:ptCount val="12"/>
                <c:pt idx="0">
                  <c:v>1037280.0100000001</c:v>
                </c:pt>
                <c:pt idx="1">
                  <c:v>988299</c:v>
                </c:pt>
                <c:pt idx="2">
                  <c:v>1061900</c:v>
                </c:pt>
                <c:pt idx="3">
                  <c:v>1040420</c:v>
                </c:pt>
                <c:pt idx="4">
                  <c:v>1131120</c:v>
                </c:pt>
                <c:pt idx="5">
                  <c:v>1104280</c:v>
                </c:pt>
                <c:pt idx="6">
                  <c:v>1196720</c:v>
                </c:pt>
                <c:pt idx="7">
                  <c:v>1076958.8199999998</c:v>
                </c:pt>
                <c:pt idx="8">
                  <c:v>1075740</c:v>
                </c:pt>
                <c:pt idx="9">
                  <c:v>1041840</c:v>
                </c:pt>
                <c:pt idx="10">
                  <c:v>1021720</c:v>
                </c:pt>
                <c:pt idx="11">
                  <c:v>1090399.99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6B7F-4A99-8E74-3705E0C3C16B}"/>
            </c:ext>
          </c:extLst>
        </c:ser>
        <c:marker val="1"/>
        <c:axId val="112221184"/>
        <c:axId val="112239360"/>
      </c:lineChart>
      <c:catAx>
        <c:axId val="1122211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2239360"/>
        <c:crosses val="autoZero"/>
        <c:auto val="1"/>
        <c:lblAlgn val="ctr"/>
        <c:lblOffset val="100"/>
      </c:catAx>
      <c:valAx>
        <c:axId val="112239360"/>
        <c:scaling>
          <c:orientation val="minMax"/>
          <c:min val="80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222118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51</xdr:row>
      <xdr:rowOff>17145</xdr:rowOff>
    </xdr:from>
    <xdr:to>
      <xdr:col>14</xdr:col>
      <xdr:colOff>369570</xdr:colOff>
      <xdr:row>67</xdr:row>
      <xdr:rowOff>17145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</xdr:colOff>
      <xdr:row>68</xdr:row>
      <xdr:rowOff>53340</xdr:rowOff>
    </xdr:from>
    <xdr:to>
      <xdr:col>14</xdr:col>
      <xdr:colOff>367665</xdr:colOff>
      <xdr:row>84</xdr:row>
      <xdr:rowOff>53340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erveicomarcaldedades\Dades%20directors\Taules\2019\TAULES%202019%20DAD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 2019"/>
      <sheetName val="PAPER I CARTRÓ"/>
      <sheetName val="PAPER I CARTRÓ PORTA A PORTA"/>
      <sheetName val="ENVASOS"/>
      <sheetName val="VIDRE"/>
      <sheetName val="RMO"/>
      <sheetName val="FORM"/>
      <sheetName val="VERD"/>
      <sheetName val="Voluminosos"/>
      <sheetName val="DEIXALLE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1" name="Tabla12" displayName="Tabla12" ref="A3:O44" totalsRowShown="0" headerRowDxfId="4" dataDxfId="3" headerRowBorderDxfId="1" tableBorderDxfId="2" totalsRowBorderDxfId="0">
  <sortState ref="A4:O44">
    <sortCondition ref="A4:A44"/>
  </sortState>
  <tableColumns count="15">
    <tableColumn id="15" name="Núm." dataDxfId="19"/>
    <tableColumn id="1" name="Població" dataDxfId="18"/>
    <tableColumn id="2" name="Gener" dataDxfId="17"/>
    <tableColumn id="3" name="Febrer" dataDxfId="16"/>
    <tableColumn id="4" name="Març" dataDxfId="15"/>
    <tableColumn id="5" name="Abril" dataDxfId="14"/>
    <tableColumn id="6" name="Maig" dataDxfId="13"/>
    <tableColumn id="7" name="Juny" dataDxfId="12"/>
    <tableColumn id="8" name="Juliol" dataDxfId="11"/>
    <tableColumn id="9" name="Agost" dataDxfId="10"/>
    <tableColumn id="10" name="Setembre" dataDxfId="9"/>
    <tableColumn id="11" name="Octubre" dataDxfId="8"/>
    <tableColumn id="12" name="Novembre" dataDxfId="7"/>
    <tableColumn id="13" name="Desembre" dataDxfId="6"/>
    <tableColumn id="14" name="TOTAL" dataDxfId="5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showZeros="0" tabSelected="1" topLeftCell="B1" zoomScaleNormal="100" workbookViewId="0">
      <selection activeCell="F17" sqref="F17"/>
    </sheetView>
  </sheetViews>
  <sheetFormatPr baseColWidth="10" defaultColWidth="11.44140625" defaultRowHeight="14.4"/>
  <cols>
    <col min="1" max="1" width="5.6640625" style="1" customWidth="1"/>
    <col min="2" max="2" width="26.109375" style="5" bestFit="1" customWidth="1"/>
    <col min="3" max="14" width="11.6640625" style="3" customWidth="1"/>
    <col min="15" max="15" width="11.44140625" style="4"/>
    <col min="16" max="16384" width="11.44140625" style="1"/>
  </cols>
  <sheetData>
    <row r="1" spans="1:15" ht="15.6">
      <c r="B1" s="2" t="s">
        <v>0</v>
      </c>
    </row>
    <row r="2" spans="1:15" ht="15" thickBot="1">
      <c r="C2" s="6" t="s">
        <v>1</v>
      </c>
    </row>
    <row r="3" spans="1:15" ht="15" thickBot="1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2" t="s">
        <v>16</v>
      </c>
    </row>
    <row r="4" spans="1:15">
      <c r="A4" s="13">
        <v>1</v>
      </c>
      <c r="B4" s="14" t="s">
        <v>17</v>
      </c>
      <c r="C4" s="15">
        <v>212540</v>
      </c>
      <c r="D4" s="16">
        <v>193040</v>
      </c>
      <c r="E4" s="16">
        <v>224520</v>
      </c>
      <c r="F4" s="16">
        <v>219640</v>
      </c>
      <c r="G4" s="16">
        <v>236040</v>
      </c>
      <c r="H4" s="16">
        <v>234440</v>
      </c>
      <c r="I4" s="16">
        <v>251180</v>
      </c>
      <c r="J4" s="16">
        <v>231600</v>
      </c>
      <c r="K4" s="17">
        <v>224180</v>
      </c>
      <c r="L4" s="17">
        <v>216300</v>
      </c>
      <c r="M4" s="17">
        <v>207000</v>
      </c>
      <c r="N4" s="18">
        <v>235020</v>
      </c>
      <c r="O4" s="19">
        <f>SUM(Tabla12[[#This Row],[Gener]:[Desembre]])</f>
        <v>2685500</v>
      </c>
    </row>
    <row r="5" spans="1:15">
      <c r="A5" s="20">
        <v>2</v>
      </c>
      <c r="B5" s="14" t="s">
        <v>18</v>
      </c>
      <c r="C5" s="21"/>
      <c r="D5" s="22"/>
      <c r="E5" s="22"/>
      <c r="F5" s="22"/>
      <c r="G5" s="22"/>
      <c r="H5" s="22"/>
      <c r="I5" s="22"/>
      <c r="J5" s="22"/>
      <c r="K5" s="23"/>
      <c r="L5" s="23"/>
      <c r="M5" s="23"/>
      <c r="N5" s="24"/>
      <c r="O5" s="25">
        <v>0</v>
      </c>
    </row>
    <row r="6" spans="1:15">
      <c r="A6" s="20">
        <v>3</v>
      </c>
      <c r="B6" s="14" t="s">
        <v>19</v>
      </c>
      <c r="C6" s="21"/>
      <c r="D6" s="22"/>
      <c r="E6" s="22"/>
      <c r="F6" s="22"/>
      <c r="G6" s="22"/>
      <c r="H6" s="22"/>
      <c r="I6" s="22"/>
      <c r="J6" s="22"/>
      <c r="K6" s="23"/>
      <c r="L6" s="23"/>
      <c r="M6" s="23"/>
      <c r="N6" s="24"/>
      <c r="O6" s="25">
        <v>0</v>
      </c>
    </row>
    <row r="7" spans="1:15">
      <c r="A7" s="20">
        <v>4</v>
      </c>
      <c r="B7" s="14" t="s">
        <v>20</v>
      </c>
      <c r="C7" s="21">
        <v>9840.42</v>
      </c>
      <c r="D7" s="22">
        <v>13147</v>
      </c>
      <c r="E7" s="22">
        <v>14520</v>
      </c>
      <c r="F7" s="22">
        <v>15904</v>
      </c>
      <c r="G7" s="22">
        <v>7424</v>
      </c>
      <c r="H7" s="22">
        <v>8147</v>
      </c>
      <c r="I7" s="22">
        <v>14247</v>
      </c>
      <c r="J7" s="22">
        <v>17923</v>
      </c>
      <c r="K7" s="23">
        <v>13254</v>
      </c>
      <c r="L7" s="23">
        <v>15375</v>
      </c>
      <c r="M7" s="23">
        <v>14120</v>
      </c>
      <c r="N7" s="24">
        <v>14752.33</v>
      </c>
      <c r="O7" s="25">
        <f>SUM(Tabla12[[#This Row],[Gener]:[Desembre]])</f>
        <v>158653.74999999997</v>
      </c>
    </row>
    <row r="8" spans="1:15">
      <c r="A8" s="20">
        <v>5</v>
      </c>
      <c r="B8" s="14" t="s">
        <v>21</v>
      </c>
      <c r="C8" s="21"/>
      <c r="D8" s="22"/>
      <c r="E8" s="22"/>
      <c r="F8" s="22"/>
      <c r="G8" s="22"/>
      <c r="H8" s="22"/>
      <c r="I8" s="22"/>
      <c r="J8" s="22"/>
      <c r="K8" s="23"/>
      <c r="L8" s="23"/>
      <c r="M8" s="23"/>
      <c r="N8" s="24"/>
      <c r="O8" s="25">
        <v>0</v>
      </c>
    </row>
    <row r="9" spans="1:15">
      <c r="A9" s="20">
        <v>6</v>
      </c>
      <c r="B9" s="14" t="s">
        <v>22</v>
      </c>
      <c r="C9" s="21">
        <v>364880</v>
      </c>
      <c r="D9" s="22">
        <v>330760</v>
      </c>
      <c r="E9" s="22">
        <v>376260</v>
      </c>
      <c r="F9" s="22">
        <v>346220</v>
      </c>
      <c r="G9" s="22">
        <v>397780</v>
      </c>
      <c r="H9" s="22">
        <v>386760</v>
      </c>
      <c r="I9" s="22">
        <v>406240</v>
      </c>
      <c r="J9" s="22">
        <v>356280</v>
      </c>
      <c r="K9" s="23">
        <v>370700</v>
      </c>
      <c r="L9" s="23">
        <v>352420</v>
      </c>
      <c r="M9" s="23">
        <v>358200</v>
      </c>
      <c r="N9" s="24">
        <v>371100</v>
      </c>
      <c r="O9" s="25">
        <f>SUM(Tabla12[[#This Row],[Gener]:[Desembre]])</f>
        <v>4417600</v>
      </c>
    </row>
    <row r="10" spans="1:15">
      <c r="A10" s="20">
        <v>7</v>
      </c>
      <c r="B10" s="14" t="s">
        <v>23</v>
      </c>
      <c r="C10" s="21"/>
      <c r="D10" s="22"/>
      <c r="E10" s="22"/>
      <c r="F10" s="22"/>
      <c r="G10" s="22"/>
      <c r="H10" s="22"/>
      <c r="I10" s="22"/>
      <c r="J10" s="22"/>
      <c r="K10" s="23"/>
      <c r="L10" s="23"/>
      <c r="M10" s="23"/>
      <c r="N10" s="24"/>
      <c r="O10" s="25"/>
    </row>
    <row r="11" spans="1:15">
      <c r="A11" s="20">
        <v>8</v>
      </c>
      <c r="B11" s="14" t="s">
        <v>24</v>
      </c>
      <c r="C11" s="21">
        <v>12755.81</v>
      </c>
      <c r="D11" s="22">
        <v>8556</v>
      </c>
      <c r="E11" s="22">
        <v>8709</v>
      </c>
      <c r="F11" s="22">
        <v>9540</v>
      </c>
      <c r="G11" s="22">
        <v>11842</v>
      </c>
      <c r="H11" s="22">
        <v>16668</v>
      </c>
      <c r="I11" s="22">
        <v>14778.29</v>
      </c>
      <c r="J11" s="22">
        <v>16005</v>
      </c>
      <c r="K11" s="23">
        <v>11835</v>
      </c>
      <c r="L11" s="23">
        <v>11161</v>
      </c>
      <c r="M11" s="23">
        <v>12607</v>
      </c>
      <c r="N11" s="24">
        <v>13178.33</v>
      </c>
      <c r="O11" s="25">
        <f>SUM(Tabla12[[#This Row],[Gener]:[Desembre]])</f>
        <v>147635.43</v>
      </c>
    </row>
    <row r="12" spans="1:15">
      <c r="A12" s="20">
        <v>9</v>
      </c>
      <c r="B12" s="14" t="s">
        <v>25</v>
      </c>
      <c r="C12" s="21"/>
      <c r="D12" s="22"/>
      <c r="E12" s="22"/>
      <c r="F12" s="22"/>
      <c r="G12" s="22"/>
      <c r="H12" s="22"/>
      <c r="I12" s="22"/>
      <c r="J12" s="22"/>
      <c r="K12" s="23"/>
      <c r="L12" s="23"/>
      <c r="M12" s="23"/>
      <c r="N12" s="24"/>
      <c r="O12" s="25">
        <v>0</v>
      </c>
    </row>
    <row r="13" spans="1:15">
      <c r="A13" s="20">
        <v>10</v>
      </c>
      <c r="B13" s="14" t="s">
        <v>26</v>
      </c>
      <c r="C13" s="21"/>
      <c r="D13" s="22"/>
      <c r="E13" s="22"/>
      <c r="F13" s="22"/>
      <c r="G13" s="22"/>
      <c r="H13" s="22"/>
      <c r="I13" s="22"/>
      <c r="J13" s="22"/>
      <c r="K13" s="23"/>
      <c r="L13" s="23"/>
      <c r="M13" s="23"/>
      <c r="N13" s="24"/>
      <c r="O13" s="25">
        <v>0</v>
      </c>
    </row>
    <row r="14" spans="1:15">
      <c r="A14" s="20">
        <v>11</v>
      </c>
      <c r="B14" s="14" t="s">
        <v>27</v>
      </c>
      <c r="C14" s="21"/>
      <c r="D14" s="22"/>
      <c r="E14" s="22"/>
      <c r="F14" s="22"/>
      <c r="G14" s="22"/>
      <c r="H14" s="22"/>
      <c r="I14" s="22"/>
      <c r="J14" s="22"/>
      <c r="K14" s="23"/>
      <c r="L14" s="23"/>
      <c r="M14" s="23"/>
      <c r="N14" s="24"/>
      <c r="O14" s="25">
        <v>0</v>
      </c>
    </row>
    <row r="15" spans="1:15">
      <c r="A15" s="20">
        <v>12</v>
      </c>
      <c r="B15" s="14" t="s">
        <v>28</v>
      </c>
      <c r="C15" s="21"/>
      <c r="D15" s="22"/>
      <c r="E15" s="22"/>
      <c r="F15" s="22"/>
      <c r="G15" s="22"/>
      <c r="H15" s="22"/>
      <c r="I15" s="22"/>
      <c r="J15" s="22"/>
      <c r="K15" s="23"/>
      <c r="L15" s="23"/>
      <c r="M15" s="23"/>
      <c r="N15" s="24"/>
      <c r="O15" s="25">
        <v>0</v>
      </c>
    </row>
    <row r="16" spans="1:15">
      <c r="A16" s="20">
        <v>13</v>
      </c>
      <c r="B16" s="14" t="s">
        <v>29</v>
      </c>
      <c r="C16" s="21"/>
      <c r="D16" s="22"/>
      <c r="E16" s="22"/>
      <c r="F16" s="22"/>
      <c r="G16" s="22"/>
      <c r="H16" s="22"/>
      <c r="I16" s="22"/>
      <c r="J16" s="22"/>
      <c r="K16" s="23"/>
      <c r="L16" s="23"/>
      <c r="M16" s="23"/>
      <c r="N16" s="24"/>
      <c r="O16" s="25">
        <v>0</v>
      </c>
    </row>
    <row r="17" spans="1:15">
      <c r="A17" s="20">
        <v>14</v>
      </c>
      <c r="B17" s="14" t="s">
        <v>30</v>
      </c>
      <c r="C17" s="21"/>
      <c r="D17" s="22"/>
      <c r="E17" s="22"/>
      <c r="F17" s="22"/>
      <c r="G17" s="22"/>
      <c r="H17" s="22"/>
      <c r="I17" s="22"/>
      <c r="J17" s="22"/>
      <c r="K17" s="23"/>
      <c r="L17" s="23"/>
      <c r="M17" s="23"/>
      <c r="N17" s="24"/>
      <c r="O17" s="25">
        <v>0</v>
      </c>
    </row>
    <row r="18" spans="1:15">
      <c r="A18" s="20">
        <v>15</v>
      </c>
      <c r="B18" s="14" t="s">
        <v>31</v>
      </c>
      <c r="C18" s="21"/>
      <c r="D18" s="22"/>
      <c r="E18" s="22"/>
      <c r="F18" s="22"/>
      <c r="G18" s="22"/>
      <c r="H18" s="22"/>
      <c r="I18" s="22"/>
      <c r="J18" s="22"/>
      <c r="K18" s="23"/>
      <c r="L18" s="23"/>
      <c r="M18" s="23"/>
      <c r="N18" s="24"/>
      <c r="O18" s="25">
        <v>0</v>
      </c>
    </row>
    <row r="19" spans="1:15">
      <c r="A19" s="20">
        <v>16</v>
      </c>
      <c r="B19" s="14" t="s">
        <v>32</v>
      </c>
      <c r="C19" s="21"/>
      <c r="D19" s="22"/>
      <c r="E19" s="22"/>
      <c r="F19" s="22"/>
      <c r="G19" s="22"/>
      <c r="H19" s="22"/>
      <c r="I19" s="22"/>
      <c r="J19" s="22"/>
      <c r="K19" s="23"/>
      <c r="L19" s="23"/>
      <c r="M19" s="23"/>
      <c r="N19" s="24"/>
      <c r="O19" s="25">
        <v>0</v>
      </c>
    </row>
    <row r="20" spans="1:15">
      <c r="A20" s="20">
        <v>17</v>
      </c>
      <c r="B20" s="14" t="s">
        <v>33</v>
      </c>
      <c r="C20" s="21">
        <v>35960</v>
      </c>
      <c r="D20" s="22">
        <v>31740</v>
      </c>
      <c r="E20" s="22">
        <v>32920</v>
      </c>
      <c r="F20" s="22">
        <v>40100</v>
      </c>
      <c r="G20" s="22">
        <v>37740</v>
      </c>
      <c r="H20" s="22">
        <v>35200</v>
      </c>
      <c r="I20" s="22">
        <v>42700</v>
      </c>
      <c r="J20" s="22">
        <v>34480</v>
      </c>
      <c r="K20" s="23">
        <v>43380</v>
      </c>
      <c r="L20" s="23">
        <v>37780</v>
      </c>
      <c r="M20" s="23">
        <v>34440</v>
      </c>
      <c r="N20" s="24">
        <v>40680</v>
      </c>
      <c r="O20" s="25">
        <f>SUM(Tabla12[[#This Row],[Gener]:[Desembre]])</f>
        <v>447120</v>
      </c>
    </row>
    <row r="21" spans="1:15">
      <c r="A21" s="20">
        <v>18</v>
      </c>
      <c r="B21" s="14" t="s">
        <v>34</v>
      </c>
      <c r="C21" s="21"/>
      <c r="D21" s="22"/>
      <c r="E21" s="22"/>
      <c r="F21" s="22"/>
      <c r="G21" s="22"/>
      <c r="H21" s="22"/>
      <c r="I21" s="22"/>
      <c r="J21" s="22"/>
      <c r="K21" s="23"/>
      <c r="L21" s="23"/>
      <c r="M21" s="23"/>
      <c r="N21" s="24"/>
      <c r="O21" s="25">
        <v>0</v>
      </c>
    </row>
    <row r="22" spans="1:15">
      <c r="A22" s="20">
        <v>19</v>
      </c>
      <c r="B22" s="14" t="s">
        <v>35</v>
      </c>
      <c r="C22" s="21">
        <v>175980</v>
      </c>
      <c r="D22" s="22">
        <v>156420</v>
      </c>
      <c r="E22" s="22">
        <v>177300</v>
      </c>
      <c r="F22" s="22">
        <v>169420</v>
      </c>
      <c r="G22" s="22">
        <v>192700</v>
      </c>
      <c r="H22" s="22">
        <v>179820</v>
      </c>
      <c r="I22" s="22">
        <v>194600</v>
      </c>
      <c r="J22" s="22">
        <v>159700</v>
      </c>
      <c r="K22" s="23">
        <v>172300</v>
      </c>
      <c r="L22" s="23">
        <v>176740</v>
      </c>
      <c r="M22" s="23">
        <v>169280</v>
      </c>
      <c r="N22" s="24">
        <v>175960</v>
      </c>
      <c r="O22" s="25">
        <f>SUM(Tabla12[[#This Row],[Gener]:[Desembre]])</f>
        <v>2100220</v>
      </c>
    </row>
    <row r="23" spans="1:15">
      <c r="A23" s="20">
        <v>20</v>
      </c>
      <c r="B23" s="14" t="s">
        <v>36</v>
      </c>
      <c r="C23" s="21"/>
      <c r="D23" s="22"/>
      <c r="E23" s="22"/>
      <c r="F23" s="22"/>
      <c r="G23" s="22"/>
      <c r="H23" s="22"/>
      <c r="I23" s="22"/>
      <c r="J23" s="22"/>
      <c r="K23" s="23"/>
      <c r="L23" s="23"/>
      <c r="M23" s="23"/>
      <c r="N23" s="24"/>
      <c r="O23" s="25">
        <v>0</v>
      </c>
    </row>
    <row r="24" spans="1:15">
      <c r="A24" s="20">
        <v>21</v>
      </c>
      <c r="B24" s="14" t="s">
        <v>37</v>
      </c>
      <c r="C24" s="21">
        <v>8017.78</v>
      </c>
      <c r="D24" s="22">
        <v>7172.06</v>
      </c>
      <c r="E24" s="22">
        <v>7639.57</v>
      </c>
      <c r="F24" s="22">
        <v>8246.49</v>
      </c>
      <c r="G24" s="22">
        <v>6642.5</v>
      </c>
      <c r="H24" s="22">
        <v>9174.41</v>
      </c>
      <c r="I24" s="22">
        <v>6304.86</v>
      </c>
      <c r="J24" s="22">
        <v>6729</v>
      </c>
      <c r="K24" s="23">
        <v>4759.05</v>
      </c>
      <c r="L24" s="23">
        <v>5071.6499999999996</v>
      </c>
      <c r="M24" s="23">
        <v>4888.75</v>
      </c>
      <c r="N24" s="24">
        <v>5347.81</v>
      </c>
      <c r="O24" s="25">
        <f>SUM(Tabla12[[#This Row],[Gener]:[Desembre]])</f>
        <v>79993.929999999993</v>
      </c>
    </row>
    <row r="25" spans="1:15">
      <c r="A25" s="20">
        <v>22</v>
      </c>
      <c r="B25" s="14" t="s">
        <v>38</v>
      </c>
      <c r="C25" s="21"/>
      <c r="D25" s="22"/>
      <c r="E25" s="22"/>
      <c r="F25" s="22"/>
      <c r="G25" s="22"/>
      <c r="H25" s="22"/>
      <c r="I25" s="22"/>
      <c r="J25" s="22"/>
      <c r="K25" s="23"/>
      <c r="L25" s="23"/>
      <c r="M25" s="23"/>
      <c r="N25" s="24"/>
      <c r="O25" s="25">
        <f>SUM(Tabla12[[#This Row],[Gener]:[Desembre]])</f>
        <v>0</v>
      </c>
    </row>
    <row r="26" spans="1:15">
      <c r="A26" s="20">
        <v>23</v>
      </c>
      <c r="B26" s="14" t="s">
        <v>39</v>
      </c>
      <c r="C26" s="21"/>
      <c r="D26" s="22"/>
      <c r="E26" s="22"/>
      <c r="F26" s="22"/>
      <c r="G26" s="22"/>
      <c r="H26" s="22"/>
      <c r="I26" s="22"/>
      <c r="J26" s="22"/>
      <c r="K26" s="23"/>
      <c r="L26" s="23"/>
      <c r="M26" s="23"/>
      <c r="N26" s="24"/>
      <c r="O26" s="25">
        <v>0</v>
      </c>
    </row>
    <row r="27" spans="1:15">
      <c r="A27" s="20">
        <v>24</v>
      </c>
      <c r="B27" s="14" t="s">
        <v>40</v>
      </c>
      <c r="C27" s="21">
        <v>48740</v>
      </c>
      <c r="D27" s="22">
        <v>44600</v>
      </c>
      <c r="E27" s="22">
        <v>48400</v>
      </c>
      <c r="F27" s="22">
        <v>49640</v>
      </c>
      <c r="G27" s="22">
        <v>52440</v>
      </c>
      <c r="H27" s="22">
        <v>45460</v>
      </c>
      <c r="I27" s="22">
        <v>58560</v>
      </c>
      <c r="J27" s="22">
        <v>45260</v>
      </c>
      <c r="K27" s="23">
        <v>52780</v>
      </c>
      <c r="L27" s="23">
        <v>46920</v>
      </c>
      <c r="M27" s="23">
        <v>46740</v>
      </c>
      <c r="N27" s="24">
        <v>51580</v>
      </c>
      <c r="O27" s="25">
        <f>SUM(Tabla12[[#This Row],[Gener]:[Desembre]])</f>
        <v>591120</v>
      </c>
    </row>
    <row r="28" spans="1:15">
      <c r="A28" s="20">
        <v>25</v>
      </c>
      <c r="B28" s="14" t="s">
        <v>41</v>
      </c>
      <c r="C28" s="21"/>
      <c r="D28" s="22"/>
      <c r="E28" s="22"/>
      <c r="F28" s="22"/>
      <c r="G28" s="22"/>
      <c r="H28" s="22"/>
      <c r="I28" s="22"/>
      <c r="J28" s="22"/>
      <c r="K28" s="23"/>
      <c r="L28" s="23"/>
      <c r="M28" s="23"/>
      <c r="N28" s="24"/>
      <c r="O28" s="25">
        <v>0</v>
      </c>
    </row>
    <row r="29" spans="1:15">
      <c r="A29" s="20">
        <v>26</v>
      </c>
      <c r="B29" s="14" t="s">
        <v>42</v>
      </c>
      <c r="C29" s="21">
        <v>8000</v>
      </c>
      <c r="D29" s="22">
        <v>7880</v>
      </c>
      <c r="E29" s="22">
        <v>9540</v>
      </c>
      <c r="F29" s="22">
        <v>8780</v>
      </c>
      <c r="G29" s="22">
        <v>9660</v>
      </c>
      <c r="H29" s="22">
        <v>11260</v>
      </c>
      <c r="I29" s="22">
        <v>9140</v>
      </c>
      <c r="J29" s="22">
        <v>8320</v>
      </c>
      <c r="K29" s="23">
        <v>7120</v>
      </c>
      <c r="L29" s="23">
        <v>7300</v>
      </c>
      <c r="M29" s="23">
        <v>11300</v>
      </c>
      <c r="N29" s="24">
        <v>7980</v>
      </c>
      <c r="O29" s="25">
        <f>SUM(Tabla12[[#This Row],[Gener]:[Desembre]])</f>
        <v>106280</v>
      </c>
    </row>
    <row r="30" spans="1:15">
      <c r="A30" s="20">
        <v>27</v>
      </c>
      <c r="B30" s="14" t="s">
        <v>43</v>
      </c>
      <c r="C30" s="21"/>
      <c r="D30" s="22">
        <v>49460</v>
      </c>
      <c r="E30" s="22"/>
      <c r="F30" s="22"/>
      <c r="G30" s="22"/>
      <c r="H30" s="22"/>
      <c r="I30" s="22"/>
      <c r="J30" s="22"/>
      <c r="K30" s="23"/>
      <c r="L30" s="23"/>
      <c r="M30" s="23"/>
      <c r="N30" s="24"/>
      <c r="O30" s="25">
        <f>SUM(Tabla12[[#This Row],[Gener]:[Desembre]])</f>
        <v>49460</v>
      </c>
    </row>
    <row r="31" spans="1:15">
      <c r="A31" s="20">
        <v>28</v>
      </c>
      <c r="B31" s="14" t="s">
        <v>44</v>
      </c>
      <c r="C31" s="21"/>
      <c r="D31" s="22"/>
      <c r="E31" s="22"/>
      <c r="F31" s="22"/>
      <c r="G31" s="22"/>
      <c r="H31" s="22"/>
      <c r="I31" s="22"/>
      <c r="J31" s="22"/>
      <c r="K31" s="23"/>
      <c r="L31" s="23"/>
      <c r="M31" s="23"/>
      <c r="N31" s="24"/>
      <c r="O31" s="25">
        <v>0</v>
      </c>
    </row>
    <row r="32" spans="1:15">
      <c r="A32" s="20">
        <v>29</v>
      </c>
      <c r="B32" s="14" t="s">
        <v>45</v>
      </c>
      <c r="C32" s="21">
        <v>1846</v>
      </c>
      <c r="D32" s="22">
        <v>1243.94</v>
      </c>
      <c r="E32" s="22">
        <v>1391.43</v>
      </c>
      <c r="F32" s="22">
        <v>1649.51</v>
      </c>
      <c r="G32" s="22">
        <v>1511.5</v>
      </c>
      <c r="H32" s="22">
        <v>3050.59</v>
      </c>
      <c r="I32" s="22">
        <v>2509.85</v>
      </c>
      <c r="J32" s="22">
        <v>2021.82</v>
      </c>
      <c r="K32" s="23">
        <v>1711.95</v>
      </c>
      <c r="L32" s="23">
        <v>1772.35</v>
      </c>
      <c r="M32" s="23">
        <v>2004.25</v>
      </c>
      <c r="N32" s="24">
        <v>1881.52</v>
      </c>
      <c r="O32" s="25">
        <f>SUM(Tabla12[[#This Row],[Gener]:[Desembre]])</f>
        <v>22594.71</v>
      </c>
    </row>
    <row r="33" spans="1:17">
      <c r="A33" s="20">
        <v>30</v>
      </c>
      <c r="B33" s="14" t="s">
        <v>46</v>
      </c>
      <c r="C33" s="21">
        <v>27180</v>
      </c>
      <c r="D33" s="22">
        <v>21300</v>
      </c>
      <c r="E33" s="22">
        <v>22920</v>
      </c>
      <c r="F33" s="22">
        <v>22480</v>
      </c>
      <c r="G33" s="22">
        <v>28280</v>
      </c>
      <c r="H33" s="22">
        <v>23860</v>
      </c>
      <c r="I33" s="22">
        <v>24000</v>
      </c>
      <c r="J33" s="22">
        <v>29060</v>
      </c>
      <c r="K33" s="23">
        <v>24100</v>
      </c>
      <c r="L33" s="23">
        <v>29420</v>
      </c>
      <c r="M33" s="23">
        <v>22800</v>
      </c>
      <c r="N33" s="24">
        <v>22880</v>
      </c>
      <c r="O33" s="25">
        <f>SUM(Tabla12[[#This Row],[Gener]:[Desembre]])</f>
        <v>298280</v>
      </c>
    </row>
    <row r="34" spans="1:17">
      <c r="A34" s="20">
        <v>31</v>
      </c>
      <c r="B34" s="14" t="s">
        <v>47</v>
      </c>
      <c r="C34" s="21">
        <v>3760</v>
      </c>
      <c r="D34" s="22">
        <v>4040</v>
      </c>
      <c r="E34" s="22">
        <v>4360</v>
      </c>
      <c r="F34" s="22">
        <v>3820</v>
      </c>
      <c r="G34" s="22">
        <v>4240</v>
      </c>
      <c r="H34" s="22">
        <v>3840</v>
      </c>
      <c r="I34" s="22">
        <v>3580</v>
      </c>
      <c r="J34" s="22">
        <v>3040</v>
      </c>
      <c r="K34" s="23">
        <v>3600</v>
      </c>
      <c r="L34" s="23">
        <v>3900</v>
      </c>
      <c r="M34" s="23">
        <v>4220</v>
      </c>
      <c r="N34" s="24">
        <v>3660</v>
      </c>
      <c r="O34" s="25">
        <f>SUM(Tabla12[[#This Row],[Gener]:[Desembre]])</f>
        <v>46060</v>
      </c>
    </row>
    <row r="35" spans="1:17">
      <c r="A35" s="20">
        <v>32</v>
      </c>
      <c r="B35" s="14" t="s">
        <v>48</v>
      </c>
      <c r="C35" s="21"/>
      <c r="D35" s="22"/>
      <c r="E35" s="22"/>
      <c r="F35" s="22"/>
      <c r="G35" s="22"/>
      <c r="H35" s="22"/>
      <c r="I35" s="22"/>
      <c r="J35" s="22"/>
      <c r="K35" s="23"/>
      <c r="L35" s="23"/>
      <c r="M35" s="23"/>
      <c r="N35" s="24"/>
      <c r="O35" s="25">
        <v>0</v>
      </c>
    </row>
    <row r="36" spans="1:17">
      <c r="A36" s="20">
        <v>33</v>
      </c>
      <c r="B36" s="14" t="s">
        <v>49</v>
      </c>
      <c r="C36" s="21"/>
      <c r="D36" s="22"/>
      <c r="E36" s="22"/>
      <c r="F36" s="22"/>
      <c r="G36" s="22"/>
      <c r="H36" s="22"/>
      <c r="I36" s="22"/>
      <c r="J36" s="22"/>
      <c r="K36" s="23">
        <v>2880</v>
      </c>
      <c r="L36" s="23">
        <v>2520</v>
      </c>
      <c r="M36" s="23"/>
      <c r="N36" s="24"/>
      <c r="O36" s="26">
        <f>SUM(Tabla12[[#This Row],[Gener]:[Desembre]])</f>
        <v>5400</v>
      </c>
    </row>
    <row r="37" spans="1:17">
      <c r="A37" s="20">
        <v>34</v>
      </c>
      <c r="B37" s="14" t="s">
        <v>50</v>
      </c>
      <c r="C37" s="21">
        <v>71100</v>
      </c>
      <c r="D37" s="22">
        <v>71260</v>
      </c>
      <c r="E37" s="22">
        <v>79660</v>
      </c>
      <c r="F37" s="22">
        <v>88320</v>
      </c>
      <c r="G37" s="22">
        <v>91720</v>
      </c>
      <c r="H37" s="22">
        <v>89460</v>
      </c>
      <c r="I37" s="22">
        <v>100700</v>
      </c>
      <c r="J37" s="22">
        <v>96180</v>
      </c>
      <c r="K37" s="23">
        <v>82600</v>
      </c>
      <c r="L37" s="23">
        <v>77337.740000000005</v>
      </c>
      <c r="M37" s="23">
        <v>79440</v>
      </c>
      <c r="N37" s="24">
        <v>84420</v>
      </c>
      <c r="O37" s="25">
        <f>SUM(Tabla12[[#This Row],[Gener]:[Desembre]])</f>
        <v>1012197.74</v>
      </c>
    </row>
    <row r="38" spans="1:17">
      <c r="A38" s="20">
        <v>35</v>
      </c>
      <c r="B38" s="14" t="s">
        <v>51</v>
      </c>
      <c r="C38" s="21"/>
      <c r="D38" s="22"/>
      <c r="E38" s="22"/>
      <c r="F38" s="22"/>
      <c r="G38" s="22"/>
      <c r="H38" s="22"/>
      <c r="I38" s="22"/>
      <c r="J38" s="22"/>
      <c r="K38" s="23"/>
      <c r="L38" s="23"/>
      <c r="M38" s="23"/>
      <c r="N38" s="24"/>
      <c r="O38" s="25">
        <v>0</v>
      </c>
    </row>
    <row r="39" spans="1:17">
      <c r="A39" s="20">
        <v>36</v>
      </c>
      <c r="B39" s="14" t="s">
        <v>52</v>
      </c>
      <c r="C39" s="21">
        <v>24120</v>
      </c>
      <c r="D39" s="22">
        <v>20040</v>
      </c>
      <c r="E39" s="22">
        <v>22500</v>
      </c>
      <c r="F39" s="22">
        <v>22100</v>
      </c>
      <c r="G39" s="22">
        <v>23620</v>
      </c>
      <c r="H39" s="22">
        <v>22560</v>
      </c>
      <c r="I39" s="22">
        <v>26920</v>
      </c>
      <c r="J39" s="22">
        <v>21620</v>
      </c>
      <c r="K39" s="23">
        <v>23080</v>
      </c>
      <c r="L39" s="23">
        <v>23982.26</v>
      </c>
      <c r="M39" s="23">
        <v>22020</v>
      </c>
      <c r="N39" s="24">
        <v>24500</v>
      </c>
      <c r="O39" s="25">
        <f>SUM(Tabla12[[#This Row],[Gener]:[Desembre]])</f>
        <v>277062.26</v>
      </c>
    </row>
    <row r="40" spans="1:17">
      <c r="A40" s="20">
        <v>37</v>
      </c>
      <c r="B40" s="14" t="s">
        <v>53</v>
      </c>
      <c r="C40" s="21"/>
      <c r="D40" s="22"/>
      <c r="E40" s="22"/>
      <c r="F40" s="22"/>
      <c r="G40" s="22"/>
      <c r="H40" s="22"/>
      <c r="I40" s="22"/>
      <c r="J40" s="22"/>
      <c r="K40" s="23"/>
      <c r="L40" s="23"/>
      <c r="M40" s="23"/>
      <c r="N40" s="24"/>
      <c r="O40" s="25">
        <v>0</v>
      </c>
    </row>
    <row r="41" spans="1:17">
      <c r="A41" s="20">
        <v>38</v>
      </c>
      <c r="B41" s="14" t="s">
        <v>54</v>
      </c>
      <c r="C41" s="21"/>
      <c r="D41" s="22"/>
      <c r="E41" s="22"/>
      <c r="F41" s="22"/>
      <c r="G41" s="22"/>
      <c r="H41" s="22"/>
      <c r="I41" s="22"/>
      <c r="J41" s="22"/>
      <c r="K41" s="23"/>
      <c r="L41" s="23"/>
      <c r="M41" s="23"/>
      <c r="N41" s="24"/>
      <c r="O41" s="25">
        <v>0</v>
      </c>
    </row>
    <row r="42" spans="1:17">
      <c r="A42" s="20">
        <v>39</v>
      </c>
      <c r="B42" s="14" t="s">
        <v>55</v>
      </c>
      <c r="C42" s="21">
        <v>32560</v>
      </c>
      <c r="D42" s="22">
        <v>27640</v>
      </c>
      <c r="E42" s="22">
        <v>31260</v>
      </c>
      <c r="F42" s="22">
        <v>34560</v>
      </c>
      <c r="G42" s="22">
        <v>29480</v>
      </c>
      <c r="H42" s="22">
        <v>34580</v>
      </c>
      <c r="I42" s="22">
        <v>41260</v>
      </c>
      <c r="J42" s="22">
        <v>48740</v>
      </c>
      <c r="K42" s="23">
        <v>37460</v>
      </c>
      <c r="L42" s="23">
        <v>33840</v>
      </c>
      <c r="M42" s="23">
        <v>32660</v>
      </c>
      <c r="N42" s="24">
        <v>37460</v>
      </c>
      <c r="O42" s="25">
        <f>SUM(Tabla12[[#This Row],[Gener]:[Desembre]])</f>
        <v>421500</v>
      </c>
    </row>
    <row r="43" spans="1:17">
      <c r="A43" s="20">
        <v>40</v>
      </c>
      <c r="B43" s="14" t="s">
        <v>56</v>
      </c>
      <c r="C43" s="21"/>
      <c r="D43" s="22"/>
      <c r="E43" s="22"/>
      <c r="F43" s="22"/>
      <c r="G43" s="22"/>
      <c r="H43" s="22"/>
      <c r="I43" s="22"/>
      <c r="J43" s="22"/>
      <c r="K43" s="23"/>
      <c r="L43" s="23"/>
      <c r="M43" s="23"/>
      <c r="N43" s="24"/>
      <c r="O43" s="25">
        <v>0</v>
      </c>
    </row>
    <row r="44" spans="1:17" ht="15" thickBot="1">
      <c r="A44" s="27">
        <v>41</v>
      </c>
      <c r="B44" s="28" t="s">
        <v>57</v>
      </c>
      <c r="C44" s="29"/>
      <c r="D44" s="30"/>
      <c r="E44" s="30"/>
      <c r="F44" s="30"/>
      <c r="G44" s="30"/>
      <c r="H44" s="30"/>
      <c r="I44" s="30"/>
      <c r="J44" s="30"/>
      <c r="K44" s="31"/>
      <c r="L44" s="31"/>
      <c r="M44" s="31"/>
      <c r="N44" s="32"/>
      <c r="O44" s="33">
        <f>SUM(Tabla12[[#This Row],[Gener]:[Desembre]])</f>
        <v>0</v>
      </c>
    </row>
    <row r="45" spans="1:17" s="6" customFormat="1" ht="15" thickBot="1">
      <c r="B45" s="34" t="s">
        <v>58</v>
      </c>
      <c r="C45" s="35">
        <f>SUBTOTAL(109,Tabla12[Gener])</f>
        <v>1037280.0100000001</v>
      </c>
      <c r="D45" s="36">
        <f>SUBTOTAL(109,Tabla12[Febrer])</f>
        <v>988299</v>
      </c>
      <c r="E45" s="36">
        <f>SUBTOTAL(109,Tabla12[Març])</f>
        <v>1061900</v>
      </c>
      <c r="F45" s="36">
        <f>SUBTOTAL(109,Tabla12[Abril])</f>
        <v>1040420</v>
      </c>
      <c r="G45" s="36">
        <f>SUBTOTAL(109,Tabla12[Maig])</f>
        <v>1131120</v>
      </c>
      <c r="H45" s="36">
        <f>SUBTOTAL(109,Tabla12[Juny])</f>
        <v>1104280</v>
      </c>
      <c r="I45" s="36">
        <f>SUBTOTAL(109,Tabla12[Juliol])</f>
        <v>1196720</v>
      </c>
      <c r="J45" s="36">
        <f>SUBTOTAL(109,Tabla12[Agost])</f>
        <v>1076958.8199999998</v>
      </c>
      <c r="K45" s="36">
        <f>SUBTOTAL(109,Tabla12[Setembre])</f>
        <v>1075740</v>
      </c>
      <c r="L45" s="36">
        <f>SUBTOTAL(109,Tabla12[Octubre])</f>
        <v>1041840</v>
      </c>
      <c r="M45" s="36">
        <f>SUBTOTAL(109,Tabla12[Novembre])</f>
        <v>1021720</v>
      </c>
      <c r="N45" s="36">
        <f>SUBTOTAL(109,Tabla12[Desembre])</f>
        <v>1090399.99</v>
      </c>
      <c r="O45" s="37">
        <f>SUM(C45:N45)</f>
        <v>12866677.82</v>
      </c>
      <c r="P45" s="1"/>
      <c r="Q45" s="38"/>
    </row>
    <row r="46" spans="1:17" ht="15" thickBot="1">
      <c r="B46" s="39" t="s">
        <v>59</v>
      </c>
      <c r="C46" s="40">
        <v>1345359</v>
      </c>
      <c r="D46" s="41">
        <v>1082860</v>
      </c>
      <c r="E46" s="41">
        <v>1333560</v>
      </c>
      <c r="F46" s="41">
        <v>1294260</v>
      </c>
      <c r="G46" s="41">
        <v>1317200</v>
      </c>
      <c r="H46" s="41">
        <v>1336220</v>
      </c>
      <c r="I46" s="41">
        <v>1378020</v>
      </c>
      <c r="J46" s="41">
        <v>1325839</v>
      </c>
      <c r="K46" s="41">
        <v>1244100</v>
      </c>
      <c r="L46" s="41">
        <v>1327400</v>
      </c>
      <c r="M46" s="41">
        <v>1140760</v>
      </c>
      <c r="N46" s="42">
        <v>1115400</v>
      </c>
      <c r="O46" s="43">
        <f>SUM(C46:N46)</f>
        <v>15240978</v>
      </c>
    </row>
    <row r="47" spans="1:17" ht="15" thickBot="1">
      <c r="B47" s="44" t="s">
        <v>60</v>
      </c>
      <c r="C47" s="45">
        <f t="shared" ref="C47:N47" si="0">(C45/C46)-1</f>
        <v>-0.2289938893633594</v>
      </c>
      <c r="D47" s="45">
        <f t="shared" si="0"/>
        <v>-8.7325231331843445E-2</v>
      </c>
      <c r="E47" s="45">
        <f t="shared" si="0"/>
        <v>-0.20371036923722963</v>
      </c>
      <c r="F47" s="45">
        <f t="shared" si="0"/>
        <v>-0.19612751688223384</v>
      </c>
      <c r="G47" s="45">
        <f t="shared" si="0"/>
        <v>-0.14126935924688733</v>
      </c>
      <c r="H47" s="45">
        <f t="shared" si="0"/>
        <v>-0.17357920102977054</v>
      </c>
      <c r="I47" s="45">
        <f t="shared" si="0"/>
        <v>-0.13156557959971549</v>
      </c>
      <c r="J47" s="45">
        <f t="shared" si="0"/>
        <v>-0.18771523540942769</v>
      </c>
      <c r="K47" s="45">
        <f t="shared" si="0"/>
        <v>-0.13532674222329399</v>
      </c>
      <c r="L47" s="45">
        <f t="shared" si="0"/>
        <v>-0.21512731655868611</v>
      </c>
      <c r="M47" s="45">
        <f t="shared" si="0"/>
        <v>-0.10435148497492897</v>
      </c>
      <c r="N47" s="45">
        <f t="shared" si="0"/>
        <v>-2.2413492917339073E-2</v>
      </c>
      <c r="O47" s="46">
        <f>(O45/O46)-1</f>
        <v>-0.15578397790483001</v>
      </c>
    </row>
    <row r="48" spans="1:17"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</row>
    <row r="56" spans="16:16">
      <c r="P56" s="49"/>
    </row>
  </sheetData>
  <sheetProtection sheet="1" objects="1" scenarios="1"/>
  <pageMargins left="0.19685039370078741" right="0.23622047244094491" top="0.52" bottom="0.2" header="0.19685039370078741" footer="0.16"/>
  <pageSetup paperSize="9" scale="77" orientation="landscape" copies="5" r:id="rId1"/>
  <headerFooter>
    <oddHeader>&amp;L&amp;"Calibri,Normal"&amp;G&amp;C&amp;F&amp;R&amp;"Calibri,Normal"&amp;G</oddHeader>
    <oddFooter>&amp;L&amp;"Calibri,Normal"&amp;D&amp;C&amp;A&amp;R&amp;"Calibri,Normal"&amp;P de &amp;N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RMO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 Dades</dc:creator>
  <cp:lastModifiedBy>Tecnic Dades</cp:lastModifiedBy>
  <cp:lastPrinted>2020-04-02T10:52:04Z</cp:lastPrinted>
  <dcterms:created xsi:type="dcterms:W3CDTF">2020-04-02T10:51:50Z</dcterms:created>
  <dcterms:modified xsi:type="dcterms:W3CDTF">2020-04-02T10:52:26Z</dcterms:modified>
</cp:coreProperties>
</file>