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40" windowHeight="7130"/>
  </bookViews>
  <sheets>
    <sheet name="FORM" sheetId="1" r:id="rId1"/>
  </sheets>
  <externalReferences>
    <externalReference r:id="rId2"/>
  </externalReference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N46" i="1"/>
  <c r="J46"/>
  <c r="O45"/>
  <c r="N44"/>
  <c r="K44"/>
  <c r="K46" s="1"/>
  <c r="J44"/>
  <c r="I44"/>
  <c r="I46" s="1"/>
  <c r="H44"/>
  <c r="H46" s="1"/>
  <c r="E44"/>
  <c r="E46" s="1"/>
  <c r="D44"/>
  <c r="D46" s="1"/>
  <c r="O43"/>
  <c r="O41"/>
  <c r="O38"/>
  <c r="O36"/>
  <c r="O33"/>
  <c r="O32"/>
  <c r="O31"/>
  <c r="O29"/>
  <c r="O28"/>
  <c r="M26"/>
  <c r="L26"/>
  <c r="G26"/>
  <c r="F26"/>
  <c r="C26"/>
  <c r="O26" s="1"/>
  <c r="O23"/>
  <c r="M21"/>
  <c r="M44" s="1"/>
  <c r="M46" s="1"/>
  <c r="L21"/>
  <c r="L44" s="1"/>
  <c r="L46" s="1"/>
  <c r="G21"/>
  <c r="G44" s="1"/>
  <c r="G46" s="1"/>
  <c r="F21"/>
  <c r="F44" s="1"/>
  <c r="F46" s="1"/>
  <c r="C21"/>
  <c r="O21" s="1"/>
  <c r="O19"/>
  <c r="O15"/>
  <c r="O10"/>
  <c r="O9"/>
  <c r="O7"/>
  <c r="O4"/>
  <c r="C44" l="1"/>
  <c r="O44" l="1"/>
  <c r="O46" s="1"/>
  <c r="C46"/>
</calcChain>
</file>

<file path=xl/sharedStrings.xml><?xml version="1.0" encoding="utf-8"?>
<sst xmlns="http://schemas.openxmlformats.org/spreadsheetml/2006/main" count="60" uniqueCount="60">
  <si>
    <t>ORGÀNICA - 2020</t>
  </si>
  <si>
    <t>Àrees d'aportació i recollida Porta a porta de FORM</t>
  </si>
  <si>
    <t>Núm.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</si>
  <si>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</si>
  <si>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</si>
  <si>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</si>
  <si>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</si>
  <si>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</si>
  <si>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</si>
  <si>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</si>
  <si>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</si>
  <si>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</si>
  <si>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</si>
  <si>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</si>
  <si>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</si>
  <si>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</si>
  <si>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</si>
  <si>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</si>
  <si>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</si>
  <si>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</si>
  <si>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</si>
  <si>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</si>
  <si>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</si>
  <si>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Fogars de Montclús</t>
  </si>
  <si>
    <t>Franqueses del Vallès, Les</t>
  </si>
  <si>
    <t>Garriga, La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</si>
  <si>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</si>
  <si>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</si>
  <si>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</si>
  <si>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</si>
  <si>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</si>
  <si>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</si>
  <si>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</si>
  <si>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</si>
  <si>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</si>
  <si>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</si>
  <si>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</si>
  <si>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</si>
  <si>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</si>
  <si>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</si>
  <si>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</si>
  <si>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</si>
  <si>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</si>
  <si>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</si>
  <si>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</si>
  <si>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</si>
  <si>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</si>
  <si>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</si>
  <si>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</si>
  <si>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</si>
  <si>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</si>
  <si>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</si>
  <si>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</si>
  <si>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Castellcir</t>
  </si>
  <si>
    <t>Castellterçol</t>
  </si>
  <si>
    <t>Granera</t>
  </si>
  <si>
    <t>Sant Quirze Safaja</t>
  </si>
  <si>
    <t>TOTAL MENSUAL 2020</t>
  </si>
  <si>
    <t>TOTAL MENSUAL 2019</t>
  </si>
  <si>
    <t>Increment/Decrement</t>
  </si>
</sst>
</file>

<file path=xl/styles.xml><?xml version="1.0" encoding="utf-8"?>
<styleSheet xmlns="http://schemas.openxmlformats.org/spreadsheetml/2006/main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]_-;\-* #,##0.00\ [$€]_-;_-* &quot;-&quot;??\ [$€]_-;_-@_-"/>
    <numFmt numFmtId="166" formatCode="#,##0.00&quot;    &quot;;#,##0.00&quot;    &quot;;&quot;-&quot;#&quot;    &quot;;@&quot; &quot;"/>
    <numFmt numFmtId="167" formatCode="#,##0.00&quot; &quot;[$€-403];[Red]&quot;-&quot;#,##0.00&quot; &quot;[$€-403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165" fontId="8" fillId="0" borderId="0" applyFont="0" applyFill="0" applyBorder="0" applyAlignment="0" applyProtection="0"/>
    <xf numFmtId="166" fontId="9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 textRotation="90"/>
    </xf>
    <xf numFmtId="0" fontId="10" fillId="0" borderId="0">
      <alignment horizontal="center" textRotation="90"/>
    </xf>
    <xf numFmtId="43" fontId="8" fillId="0" borderId="0" applyFont="0" applyFill="0" applyBorder="0" applyAlignment="0" applyProtection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0" borderId="0"/>
    <xf numFmtId="0" fontId="12" fillId="0" borderId="0"/>
    <xf numFmtId="167" fontId="12" fillId="0" borderId="0"/>
    <xf numFmtId="167" fontId="12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3" fontId="2" fillId="0" borderId="4" xfId="0" applyNumberFormat="1" applyFont="1" applyBorder="1" applyAlignment="1" applyProtection="1">
      <alignment horizont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Fill="1" applyBorder="1" applyAlignment="1" applyProtection="1">
      <alignment horizontal="center"/>
      <protection hidden="1"/>
    </xf>
    <xf numFmtId="0" fontId="4" fillId="0" borderId="6" xfId="0" applyNumberFormat="1" applyFont="1" applyFill="1" applyBorder="1" applyAlignment="1" applyProtection="1">
      <alignment horizontal="left"/>
      <protection hidden="1"/>
    </xf>
    <xf numFmtId="3" fontId="4" fillId="0" borderId="7" xfId="0" applyNumberFormat="1" applyFont="1" applyFill="1" applyBorder="1" applyAlignment="1" applyProtection="1">
      <alignment horizontal="center"/>
      <protection hidden="1"/>
    </xf>
    <xf numFmtId="3" fontId="4" fillId="0" borderId="8" xfId="0" applyNumberFormat="1" applyFont="1" applyFill="1" applyBorder="1" applyAlignment="1" applyProtection="1">
      <alignment horizontal="center"/>
      <protection hidden="1"/>
    </xf>
    <xf numFmtId="3" fontId="4" fillId="0" borderId="9" xfId="0" applyNumberFormat="1" applyFont="1" applyFill="1" applyBorder="1" applyAlignment="1" applyProtection="1">
      <alignment horizontal="center"/>
      <protection hidden="1"/>
    </xf>
    <xf numFmtId="3" fontId="2" fillId="0" borderId="7" xfId="0" applyNumberFormat="1" applyFont="1" applyBorder="1" applyAlignment="1" applyProtection="1">
      <alignment horizontal="center"/>
      <protection hidden="1"/>
    </xf>
    <xf numFmtId="3" fontId="4" fillId="0" borderId="10" xfId="0" applyNumberFormat="1" applyFont="1" applyFill="1" applyBorder="1" applyAlignment="1" applyProtection="1">
      <alignment horizontal="center"/>
      <protection hidden="1"/>
    </xf>
    <xf numFmtId="0" fontId="4" fillId="0" borderId="10" xfId="0" applyNumberFormat="1" applyFont="1" applyFill="1" applyBorder="1" applyAlignment="1" applyProtection="1">
      <alignment horizontal="left"/>
      <protection hidden="1"/>
    </xf>
    <xf numFmtId="3" fontId="4" fillId="0" borderId="11" xfId="0" applyNumberFormat="1" applyFont="1" applyFill="1" applyBorder="1" applyAlignment="1" applyProtection="1">
      <alignment horizontal="center"/>
      <protection hidden="1"/>
    </xf>
    <xf numFmtId="3" fontId="4" fillId="0" borderId="12" xfId="0" applyNumberFormat="1" applyFont="1" applyFill="1" applyBorder="1" applyAlignment="1" applyProtection="1">
      <alignment horizontal="center"/>
      <protection hidden="1"/>
    </xf>
    <xf numFmtId="3" fontId="4" fillId="0" borderId="13" xfId="0" applyNumberFormat="1" applyFont="1" applyFill="1" applyBorder="1" applyAlignment="1" applyProtection="1">
      <alignment horizontal="center"/>
      <protection hidden="1"/>
    </xf>
    <xf numFmtId="3" fontId="2" fillId="0" borderId="14" xfId="0" applyNumberFormat="1" applyFont="1" applyBorder="1" applyAlignment="1" applyProtection="1">
      <alignment horizontal="center"/>
      <protection hidden="1"/>
    </xf>
    <xf numFmtId="0" fontId="4" fillId="0" borderId="15" xfId="0" applyNumberFormat="1" applyFont="1" applyFill="1" applyBorder="1" applyAlignment="1" applyProtection="1">
      <alignment horizontal="left"/>
      <protection hidden="1"/>
    </xf>
    <xf numFmtId="3" fontId="2" fillId="0" borderId="16" xfId="0" applyNumberFormat="1" applyFont="1" applyBorder="1" applyAlignment="1" applyProtection="1">
      <alignment horizontal="center"/>
      <protection hidden="1"/>
    </xf>
    <xf numFmtId="3" fontId="4" fillId="0" borderId="17" xfId="0" applyNumberFormat="1" applyFont="1" applyFill="1" applyBorder="1" applyAlignment="1" applyProtection="1">
      <alignment horizontal="center"/>
      <protection hidden="1"/>
    </xf>
    <xf numFmtId="0" fontId="4" fillId="0" borderId="17" xfId="0" applyNumberFormat="1" applyFont="1" applyFill="1" applyBorder="1" applyAlignment="1" applyProtection="1">
      <alignment horizontal="left"/>
      <protection hidden="1"/>
    </xf>
    <xf numFmtId="3" fontId="4" fillId="0" borderId="18" xfId="0" applyNumberFormat="1" applyFont="1" applyFill="1" applyBorder="1" applyAlignment="1" applyProtection="1">
      <alignment horizontal="center"/>
      <protection hidden="1"/>
    </xf>
    <xf numFmtId="3" fontId="4" fillId="0" borderId="19" xfId="0" applyNumberFormat="1" applyFont="1" applyFill="1" applyBorder="1" applyAlignment="1" applyProtection="1">
      <alignment horizontal="center"/>
      <protection hidden="1"/>
    </xf>
    <xf numFmtId="3" fontId="4" fillId="0" borderId="20" xfId="0" applyNumberFormat="1" applyFont="1" applyFill="1" applyBorder="1" applyAlignment="1" applyProtection="1">
      <alignment horizontal="center"/>
      <protection hidden="1"/>
    </xf>
    <xf numFmtId="3" fontId="5" fillId="0" borderId="21" xfId="0" applyNumberFormat="1" applyFont="1" applyFill="1" applyBorder="1" applyAlignment="1" applyProtection="1">
      <alignment horizontal="center"/>
      <protection hidden="1"/>
    </xf>
    <xf numFmtId="3" fontId="2" fillId="0" borderId="22" xfId="0" applyNumberFormat="1" applyFont="1" applyBorder="1" applyAlignment="1" applyProtection="1">
      <alignment horizontal="center"/>
      <protection hidden="1"/>
    </xf>
    <xf numFmtId="3" fontId="2" fillId="0" borderId="23" xfId="0" applyNumberFormat="1" applyFont="1" applyBorder="1" applyAlignment="1" applyProtection="1">
      <alignment horizontal="center"/>
      <protection hidden="1"/>
    </xf>
    <xf numFmtId="0" fontId="6" fillId="0" borderId="24" xfId="0" applyNumberFormat="1" applyFont="1" applyFill="1" applyBorder="1" applyAlignment="1" applyProtection="1">
      <alignment horizontal="left"/>
      <protection hidden="1"/>
    </xf>
    <xf numFmtId="3" fontId="6" fillId="0" borderId="22" xfId="0" applyNumberFormat="1" applyFont="1" applyBorder="1" applyAlignment="1" applyProtection="1">
      <alignment horizontal="center"/>
      <protection hidden="1"/>
    </xf>
    <xf numFmtId="3" fontId="6" fillId="0" borderId="23" xfId="0" applyNumberFormat="1" applyFont="1" applyBorder="1" applyAlignment="1" applyProtection="1">
      <alignment horizontal="center"/>
      <protection hidden="1"/>
    </xf>
    <xf numFmtId="3" fontId="6" fillId="0" borderId="25" xfId="0" applyNumberFormat="1" applyFont="1" applyBorder="1" applyAlignment="1" applyProtection="1">
      <alignment horizontal="center"/>
      <protection hidden="1"/>
    </xf>
    <xf numFmtId="3" fontId="6" fillId="0" borderId="24" xfId="0" applyNumberFormat="1" applyFont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left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0" fontId="7" fillId="0" borderId="3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</cellXfs>
  <cellStyles count="26">
    <cellStyle name="Comma" xfId="2"/>
    <cellStyle name="Comma[0]" xfId="3"/>
    <cellStyle name="Currency" xfId="4"/>
    <cellStyle name="Currency[0]" xfId="5"/>
    <cellStyle name="Euro" xfId="6"/>
    <cellStyle name="Excel Built-in Comma" xfId="7"/>
    <cellStyle name="Heading" xfId="8"/>
    <cellStyle name="Heading 1" xfId="9"/>
    <cellStyle name="Heading1" xfId="10"/>
    <cellStyle name="Heading1 2" xfId="11"/>
    <cellStyle name="Millares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4" xfId="18"/>
    <cellStyle name="Normal 5" xfId="19"/>
    <cellStyle name="Percent" xfId="20"/>
    <cellStyle name="Porcentual" xfId="1" builtinId="5"/>
    <cellStyle name="Porcentual 2" xfId="21"/>
    <cellStyle name="Result" xfId="22"/>
    <cellStyle name="Result 3" xfId="23"/>
    <cellStyle name="Result2" xfId="24"/>
    <cellStyle name="Result2 4" xfId="25"/>
  </cellStyles>
  <dxfs count="19"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protection locked="1" hidden="1"/>
    </dxf>
    <dxf>
      <font>
        <b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2020-2019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-2.554479540632221E-3"/>
                  <c:y val="8.83002514471333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5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405240</c:v>
                </c:pt>
                <c:pt idx="1">
                  <c:v>382840</c:v>
                </c:pt>
                <c:pt idx="2">
                  <c:v>437290.01</c:v>
                </c:pt>
                <c:pt idx="3">
                  <c:v>452979.99</c:v>
                </c:pt>
                <c:pt idx="4">
                  <c:v>513380</c:v>
                </c:pt>
                <c:pt idx="5">
                  <c:v>485940.01</c:v>
                </c:pt>
                <c:pt idx="6">
                  <c:v>532980.03</c:v>
                </c:pt>
                <c:pt idx="7">
                  <c:v>474860</c:v>
                </c:pt>
                <c:pt idx="8">
                  <c:v>485100</c:v>
                </c:pt>
                <c:pt idx="9">
                  <c:v>472620</c:v>
                </c:pt>
                <c:pt idx="10">
                  <c:v>436300</c:v>
                </c:pt>
                <c:pt idx="11">
                  <c:v>479600.01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-1.0056214239929523E-7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8409E-3"/>
                  <c:y val="-1.16279069767441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4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gapWidth val="75"/>
        <c:shape val="box"/>
        <c:axId val="81466880"/>
        <c:axId val="81492992"/>
        <c:axId val="0"/>
      </c:bar3DChart>
      <c:catAx>
        <c:axId val="81466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1492992"/>
        <c:crosses val="autoZero"/>
        <c:auto val="1"/>
        <c:lblAlgn val="ctr"/>
        <c:lblOffset val="100"/>
      </c:catAx>
      <c:valAx>
        <c:axId val="81492992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146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2020-2019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1.63498875945227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B-4086-84FD-33181D7B1DB4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8"/>
              <c:layout>
                <c:manualLayout>
                  <c:x val="-2.1470746108427649E-3"/>
                  <c:y val="3.223663565659486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dLbl>
              <c:idx val="9"/>
              <c:layout>
                <c:manualLayout>
                  <c:x val="-4.352475264263465E-3"/>
                  <c:y val="2.12091514311784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405240</c:v>
                </c:pt>
                <c:pt idx="1">
                  <c:v>382840</c:v>
                </c:pt>
                <c:pt idx="2">
                  <c:v>437290.01</c:v>
                </c:pt>
                <c:pt idx="3">
                  <c:v>452979.99</c:v>
                </c:pt>
                <c:pt idx="4">
                  <c:v>513380</c:v>
                </c:pt>
                <c:pt idx="5">
                  <c:v>485940.01</c:v>
                </c:pt>
                <c:pt idx="6">
                  <c:v>532980.03</c:v>
                </c:pt>
                <c:pt idx="7">
                  <c:v>474860</c:v>
                </c:pt>
                <c:pt idx="8">
                  <c:v>485100</c:v>
                </c:pt>
                <c:pt idx="9">
                  <c:v>472620</c:v>
                </c:pt>
                <c:pt idx="10">
                  <c:v>436300</c:v>
                </c:pt>
                <c:pt idx="11">
                  <c:v>479600.01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- 2020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2.043735949315428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2"/>
              <c:layout>
                <c:manualLayout>
                  <c:x val="-3.8313971364784842E-3"/>
                  <c:y val="3.692193343088759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B-4086-84FD-33181D7B1DB4}"/>
                </c:ext>
              </c:extLst>
            </c:dLbl>
            <c:dLbl>
              <c:idx val="4"/>
              <c:layout>
                <c:manualLayout>
                  <c:x val="0"/>
                  <c:y val="-2.75319567354966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9.6514745308311067E-3"/>
                  <c:y val="4.888300231364762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2.3062455357330727E-3"/>
                  <c:y val="-2.23436662691842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8.6109889949696726E-3"/>
                  <c:y val="4.14663954046091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3.2247539105921346E-3"/>
                  <c:y val="1.63498875945228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dLbl>
              <c:idx val="9"/>
              <c:layout>
                <c:manualLayout>
                  <c:x val="-2.5764895330112583E-2"/>
                  <c:y val="-2.15178038367521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BB-4086-84FD-33181D7B1DB4}"/>
                </c:ext>
              </c:extLst>
            </c:dLbl>
            <c:dLbl>
              <c:idx val="10"/>
              <c:layout>
                <c:manualLayout>
                  <c:x val="-7.5147611379495979E-3"/>
                  <c:y val="-2.4524831391784123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marker val="1"/>
        <c:axId val="82961536"/>
        <c:axId val="82963072"/>
      </c:lineChart>
      <c:catAx>
        <c:axId val="82961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63072"/>
        <c:crosses val="autoZero"/>
        <c:auto val="1"/>
        <c:lblAlgn val="ctr"/>
        <c:lblOffset val="100"/>
      </c:catAx>
      <c:valAx>
        <c:axId val="82963072"/>
        <c:scaling>
          <c:orientation val="minMax"/>
          <c:min val="25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6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DADES_SA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 2020"/>
      <sheetName val="PAPER I CARTRÓ"/>
      <sheetName val="PAPER I CARTRÓ PORTA A PORTA"/>
      <sheetName val="ENVASOS"/>
      <sheetName val="VIDRE"/>
      <sheetName val="RMO"/>
      <sheetName val="FORM"/>
      <sheetName val="VERD"/>
      <sheetName val="Voluminosos"/>
      <sheetName val="DEIXALLERIES"/>
      <sheetName val="RESUM DEIXALLERIES"/>
      <sheetName val="MENSUAL DEIXALL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8" displayName="Tabla8" ref="A3:O46" totalsRowShown="0" headerRowDxfId="2" dataDxfId="1" tableBorderDxfId="0">
  <sortState ref="A4:O47">
    <sortCondition ref="A4:A47"/>
  </sortState>
  <tableColumns count="15">
    <tableColumn id="15" name="Núm." dataDxfId="17"/>
    <tableColumn id="1" name="Població" dataDxfId="16"/>
    <tableColumn id="2" name="Gener" dataDxfId="15"/>
    <tableColumn id="3" name="Febrer" dataDxfId="14"/>
    <tableColumn id="4" name="Març" dataDxfId="13"/>
    <tableColumn id="5" name="Abril" dataDxfId="12"/>
    <tableColumn id="6" name="Maig" dataDxfId="11"/>
    <tableColumn id="7" name="Juny" dataDxfId="10"/>
    <tableColumn id="8" name="Juliol" dataDxfId="9"/>
    <tableColumn id="9" name="Agost" dataDxfId="8"/>
    <tableColumn id="10" name="Setembre" dataDxfId="7"/>
    <tableColumn id="11" name="Octubre" dataDxfId="6"/>
    <tableColumn id="12" name="Novembre" dataDxfId="5"/>
    <tableColumn id="13" name="Desembre" dataDxfId="4"/>
    <tableColumn id="14" name="TOTAL" dataDxfId="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showZeros="0" tabSelected="1" zoomScaleNormal="100" workbookViewId="0">
      <selection activeCell="E15" sqref="E15"/>
    </sheetView>
  </sheetViews>
  <sheetFormatPr baseColWidth="10" defaultColWidth="11.453125" defaultRowHeight="14.5"/>
  <cols>
    <col min="1" max="1" width="5.453125" style="1" bestFit="1" customWidth="1"/>
    <col min="2" max="2" width="26.08984375" style="5" bestFit="1" customWidth="1"/>
    <col min="3" max="5" width="11.453125" style="3"/>
    <col min="6" max="6" width="11.6328125" style="3" customWidth="1"/>
    <col min="7" max="10" width="11.453125" style="3"/>
    <col min="11" max="11" width="11.90625" style="3" customWidth="1"/>
    <col min="12" max="12" width="11.453125" style="3"/>
    <col min="13" max="13" width="12.54296875" style="3" customWidth="1"/>
    <col min="14" max="14" width="12.36328125" style="3" customWidth="1"/>
    <col min="15" max="15" width="11.453125" style="4"/>
    <col min="16" max="16384" width="11.453125" style="1"/>
  </cols>
  <sheetData>
    <row r="1" spans="1:15" ht="15.5">
      <c r="B1" s="2" t="s">
        <v>0</v>
      </c>
    </row>
    <row r="2" spans="1:15" ht="15" thickBot="1">
      <c r="C2" s="6" t="s">
        <v>1</v>
      </c>
    </row>
    <row r="3" spans="1:15" ht="15" thickBot="1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2" t="s">
        <v>16</v>
      </c>
    </row>
    <row r="4" spans="1:15">
      <c r="A4" s="13">
        <v>1</v>
      </c>
      <c r="B4" s="14" t="s">
        <v>17</v>
      </c>
      <c r="C4" s="15">
        <v>27680</v>
      </c>
      <c r="D4" s="16">
        <v>26240</v>
      </c>
      <c r="E4" s="16">
        <v>30380</v>
      </c>
      <c r="F4" s="16">
        <v>41040</v>
      </c>
      <c r="G4" s="16">
        <v>39800</v>
      </c>
      <c r="H4" s="16">
        <v>40660</v>
      </c>
      <c r="I4" s="16">
        <v>38860</v>
      </c>
      <c r="J4" s="16">
        <v>50120</v>
      </c>
      <c r="K4" s="16">
        <v>33100</v>
      </c>
      <c r="L4" s="16">
        <v>37740</v>
      </c>
      <c r="M4" s="16">
        <v>35260</v>
      </c>
      <c r="N4" s="17">
        <v>30960</v>
      </c>
      <c r="O4" s="18">
        <f>SUM(Tabla8[[#This Row],[Gener]:[Desembre]])</f>
        <v>431840</v>
      </c>
    </row>
    <row r="5" spans="1:15">
      <c r="A5" s="19">
        <v>2</v>
      </c>
      <c r="B5" s="20" t="s">
        <v>18</v>
      </c>
      <c r="C5" s="21"/>
      <c r="D5" s="22">
        <v>0</v>
      </c>
      <c r="E5" s="22">
        <v>0</v>
      </c>
      <c r="F5" s="22"/>
      <c r="G5" s="22"/>
      <c r="H5" s="22">
        <v>0</v>
      </c>
      <c r="I5" s="22"/>
      <c r="J5" s="22"/>
      <c r="K5" s="22"/>
      <c r="L5" s="22"/>
      <c r="M5" s="22"/>
      <c r="N5" s="23"/>
      <c r="O5" s="24">
        <v>0</v>
      </c>
    </row>
    <row r="6" spans="1:15">
      <c r="A6" s="19">
        <v>3</v>
      </c>
      <c r="B6" s="20" t="s">
        <v>19</v>
      </c>
      <c r="C6" s="21"/>
      <c r="D6" s="22">
        <v>0</v>
      </c>
      <c r="E6" s="22">
        <v>0</v>
      </c>
      <c r="F6" s="22"/>
      <c r="G6" s="22"/>
      <c r="H6" s="22">
        <v>0</v>
      </c>
      <c r="I6" s="22"/>
      <c r="J6" s="22"/>
      <c r="K6" s="22"/>
      <c r="L6" s="22"/>
      <c r="M6" s="22"/>
      <c r="N6" s="23"/>
      <c r="O6" s="24">
        <v>0</v>
      </c>
    </row>
    <row r="7" spans="1:15">
      <c r="A7" s="19">
        <v>4</v>
      </c>
      <c r="B7" s="20" t="s">
        <v>20</v>
      </c>
      <c r="C7" s="21">
        <v>5841.14</v>
      </c>
      <c r="D7" s="22">
        <v>7667.42</v>
      </c>
      <c r="E7" s="22">
        <v>5745.53</v>
      </c>
      <c r="F7" s="22">
        <v>2557.9699999999998</v>
      </c>
      <c r="G7" s="22">
        <v>3315.4</v>
      </c>
      <c r="H7" s="22">
        <v>5005.71</v>
      </c>
      <c r="I7" s="22">
        <v>4632.2700000000004</v>
      </c>
      <c r="J7" s="22">
        <v>6812.47</v>
      </c>
      <c r="K7" s="22">
        <v>4986.1099999999997</v>
      </c>
      <c r="L7" s="22">
        <v>3724.05</v>
      </c>
      <c r="M7" s="22">
        <v>1983.31</v>
      </c>
      <c r="N7" s="23">
        <v>4987.84</v>
      </c>
      <c r="O7" s="24">
        <f>SUM(Tabla8[[#This Row],[Gener]:[Desembre]])</f>
        <v>57259.22</v>
      </c>
    </row>
    <row r="8" spans="1:15">
      <c r="A8" s="19">
        <v>5</v>
      </c>
      <c r="B8" s="20" t="s">
        <v>21</v>
      </c>
      <c r="C8" s="21"/>
      <c r="D8" s="22">
        <v>0</v>
      </c>
      <c r="E8" s="22">
        <v>0</v>
      </c>
      <c r="F8" s="22"/>
      <c r="G8" s="22"/>
      <c r="H8" s="22">
        <v>0</v>
      </c>
      <c r="I8" s="22"/>
      <c r="J8" s="22"/>
      <c r="K8" s="22"/>
      <c r="L8" s="22"/>
      <c r="M8" s="22"/>
      <c r="N8" s="23"/>
      <c r="O8" s="24">
        <v>0</v>
      </c>
    </row>
    <row r="9" spans="1:15">
      <c r="A9" s="19">
        <v>6</v>
      </c>
      <c r="B9" s="20" t="s">
        <v>22</v>
      </c>
      <c r="C9" s="21">
        <v>73080</v>
      </c>
      <c r="D9" s="22">
        <v>75680</v>
      </c>
      <c r="E9" s="22">
        <v>86480</v>
      </c>
      <c r="F9" s="22">
        <v>97900</v>
      </c>
      <c r="G9" s="22">
        <v>94300</v>
      </c>
      <c r="H9" s="22">
        <v>99980</v>
      </c>
      <c r="I9" s="22">
        <v>90300</v>
      </c>
      <c r="J9" s="22">
        <v>84650</v>
      </c>
      <c r="K9" s="22">
        <v>89840</v>
      </c>
      <c r="L9" s="22">
        <v>88220</v>
      </c>
      <c r="M9" s="22">
        <v>80000</v>
      </c>
      <c r="N9" s="23">
        <v>87400</v>
      </c>
      <c r="O9" s="24">
        <f>SUM(Tabla8[[#This Row],[Gener]:[Desembre]])</f>
        <v>1047830</v>
      </c>
    </row>
    <row r="10" spans="1:15">
      <c r="A10" s="19">
        <v>8</v>
      </c>
      <c r="B10" s="20" t="s">
        <v>23</v>
      </c>
      <c r="C10" s="21">
        <v>6817.61</v>
      </c>
      <c r="D10" s="22">
        <v>7274.45</v>
      </c>
      <c r="E10" s="22">
        <v>6054.83</v>
      </c>
      <c r="F10" s="22">
        <v>3050</v>
      </c>
      <c r="G10" s="22">
        <v>3532.81</v>
      </c>
      <c r="H10" s="22">
        <v>8055.38</v>
      </c>
      <c r="I10" s="22">
        <v>8974.94</v>
      </c>
      <c r="J10" s="22">
        <v>10548.63</v>
      </c>
      <c r="K10" s="22">
        <v>9302.2999999999993</v>
      </c>
      <c r="L10" s="22">
        <v>6618.86</v>
      </c>
      <c r="M10" s="22">
        <v>3095.44</v>
      </c>
      <c r="N10" s="23">
        <v>3971.77</v>
      </c>
      <c r="O10" s="24">
        <f>SUM(Tabla8[[#This Row],[Gener]:[Desembre]])</f>
        <v>77297.02</v>
      </c>
    </row>
    <row r="11" spans="1:15">
      <c r="A11" s="19">
        <v>9</v>
      </c>
      <c r="B11" s="25" t="s">
        <v>24</v>
      </c>
      <c r="C11" s="21"/>
      <c r="D11" s="22">
        <v>0</v>
      </c>
      <c r="E11" s="22">
        <v>0</v>
      </c>
      <c r="F11" s="22"/>
      <c r="G11" s="22"/>
      <c r="H11" s="22">
        <v>0</v>
      </c>
      <c r="I11" s="22"/>
      <c r="J11" s="22"/>
      <c r="K11" s="22"/>
      <c r="L11" s="22"/>
      <c r="M11" s="22"/>
      <c r="N11" s="23"/>
      <c r="O11" s="26">
        <v>0</v>
      </c>
    </row>
    <row r="12" spans="1:15">
      <c r="A12" s="19">
        <v>10</v>
      </c>
      <c r="B12" s="20" t="s">
        <v>25</v>
      </c>
      <c r="C12" s="21"/>
      <c r="D12" s="22">
        <v>0</v>
      </c>
      <c r="E12" s="22">
        <v>0</v>
      </c>
      <c r="F12" s="22"/>
      <c r="G12" s="22"/>
      <c r="H12" s="22">
        <v>0</v>
      </c>
      <c r="I12" s="22"/>
      <c r="J12" s="22"/>
      <c r="K12" s="22"/>
      <c r="L12" s="22"/>
      <c r="M12" s="22"/>
      <c r="N12" s="23"/>
      <c r="O12" s="24">
        <v>0</v>
      </c>
    </row>
    <row r="13" spans="1:15">
      <c r="A13" s="19">
        <v>11</v>
      </c>
      <c r="B13" s="20" t="s">
        <v>26</v>
      </c>
      <c r="C13" s="21"/>
      <c r="D13" s="22">
        <v>0</v>
      </c>
      <c r="E13" s="22">
        <v>0</v>
      </c>
      <c r="F13" s="22"/>
      <c r="G13" s="22"/>
      <c r="H13" s="22">
        <v>0</v>
      </c>
      <c r="I13" s="22"/>
      <c r="J13" s="22"/>
      <c r="K13" s="22"/>
      <c r="L13" s="22"/>
      <c r="M13" s="22"/>
      <c r="N13" s="23"/>
      <c r="O13" s="24">
        <v>0</v>
      </c>
    </row>
    <row r="14" spans="1:15">
      <c r="A14" s="19">
        <v>12</v>
      </c>
      <c r="B14" s="20" t="s">
        <v>27</v>
      </c>
      <c r="C14" s="21"/>
      <c r="D14" s="22">
        <v>0</v>
      </c>
      <c r="E14" s="22">
        <v>0</v>
      </c>
      <c r="F14" s="22"/>
      <c r="G14" s="22"/>
      <c r="H14" s="22">
        <v>0</v>
      </c>
      <c r="I14" s="22"/>
      <c r="J14" s="22"/>
      <c r="K14" s="22"/>
      <c r="L14" s="22"/>
      <c r="M14" s="22"/>
      <c r="N14" s="23"/>
      <c r="O14" s="24">
        <v>0</v>
      </c>
    </row>
    <row r="15" spans="1:15">
      <c r="A15" s="19">
        <v>13</v>
      </c>
      <c r="B15" s="20" t="s">
        <v>28</v>
      </c>
      <c r="C15" s="21">
        <v>33880</v>
      </c>
      <c r="D15" s="22">
        <v>31640</v>
      </c>
      <c r="E15" s="22">
        <v>27620</v>
      </c>
      <c r="F15" s="22">
        <v>22640</v>
      </c>
      <c r="G15" s="22">
        <v>27320</v>
      </c>
      <c r="H15" s="22">
        <v>30220</v>
      </c>
      <c r="I15" s="22">
        <v>28980</v>
      </c>
      <c r="J15" s="22">
        <v>23200</v>
      </c>
      <c r="K15" s="22">
        <v>26360</v>
      </c>
      <c r="L15" s="22">
        <v>25560</v>
      </c>
      <c r="M15" s="22">
        <v>25880</v>
      </c>
      <c r="N15" s="23">
        <v>25940</v>
      </c>
      <c r="O15" s="24">
        <f>SUM(Tabla8[[#This Row],[Gener]:[Desembre]])</f>
        <v>329240</v>
      </c>
    </row>
    <row r="16" spans="1:15">
      <c r="A16" s="19">
        <v>14</v>
      </c>
      <c r="B16" s="20" t="s">
        <v>29</v>
      </c>
      <c r="C16" s="21"/>
      <c r="D16" s="22">
        <v>0</v>
      </c>
      <c r="E16" s="22">
        <v>0</v>
      </c>
      <c r="F16" s="22"/>
      <c r="G16" s="22"/>
      <c r="H16" s="22">
        <v>0</v>
      </c>
      <c r="I16" s="22"/>
      <c r="J16" s="22"/>
      <c r="K16" s="22"/>
      <c r="L16" s="22"/>
      <c r="M16" s="22"/>
      <c r="N16" s="23"/>
      <c r="O16" s="24">
        <v>0</v>
      </c>
    </row>
    <row r="17" spans="1:15">
      <c r="A17" s="19">
        <v>15</v>
      </c>
      <c r="B17" s="20" t="s">
        <v>30</v>
      </c>
      <c r="C17" s="21"/>
      <c r="D17" s="22">
        <v>0</v>
      </c>
      <c r="E17" s="22">
        <v>0</v>
      </c>
      <c r="F17" s="22"/>
      <c r="G17" s="22"/>
      <c r="H17" s="22">
        <v>0</v>
      </c>
      <c r="I17" s="22"/>
      <c r="J17" s="22"/>
      <c r="K17" s="22"/>
      <c r="L17" s="22"/>
      <c r="M17" s="22"/>
      <c r="N17" s="23"/>
      <c r="O17" s="24">
        <v>0</v>
      </c>
    </row>
    <row r="18" spans="1:15">
      <c r="A18" s="19">
        <v>16</v>
      </c>
      <c r="B18" s="20" t="s">
        <v>31</v>
      </c>
      <c r="C18" s="21"/>
      <c r="D18" s="22">
        <v>0</v>
      </c>
      <c r="E18" s="22">
        <v>0</v>
      </c>
      <c r="F18" s="22"/>
      <c r="G18" s="22"/>
      <c r="H18" s="22">
        <v>0</v>
      </c>
      <c r="I18" s="22"/>
      <c r="J18" s="22"/>
      <c r="K18" s="22"/>
      <c r="L18" s="22"/>
      <c r="M18" s="22"/>
      <c r="N18" s="23"/>
      <c r="O18" s="24">
        <v>0</v>
      </c>
    </row>
    <row r="19" spans="1:15">
      <c r="A19" s="19">
        <v>17</v>
      </c>
      <c r="B19" s="20" t="s">
        <v>32</v>
      </c>
      <c r="C19" s="21">
        <v>51940</v>
      </c>
      <c r="D19" s="22">
        <v>50020</v>
      </c>
      <c r="E19" s="22">
        <v>57960</v>
      </c>
      <c r="F19" s="22">
        <v>57700</v>
      </c>
      <c r="G19" s="22">
        <v>68080</v>
      </c>
      <c r="H19" s="22">
        <v>61580</v>
      </c>
      <c r="I19" s="22">
        <v>57780</v>
      </c>
      <c r="J19" s="22">
        <v>54700</v>
      </c>
      <c r="K19" s="22">
        <v>56720</v>
      </c>
      <c r="L19" s="22">
        <v>59500</v>
      </c>
      <c r="M19" s="22">
        <v>60020</v>
      </c>
      <c r="N19" s="23">
        <v>60440</v>
      </c>
      <c r="O19" s="24">
        <f>SUM(Tabla8[[#This Row],[Gener]:[Desembre]])</f>
        <v>696440</v>
      </c>
    </row>
    <row r="20" spans="1:15">
      <c r="A20" s="19">
        <v>18</v>
      </c>
      <c r="B20" s="20" t="s">
        <v>33</v>
      </c>
      <c r="C20" s="21"/>
      <c r="D20" s="22">
        <v>0</v>
      </c>
      <c r="E20" s="22">
        <v>0</v>
      </c>
      <c r="F20" s="22"/>
      <c r="G20" s="22"/>
      <c r="H20" s="22">
        <v>0</v>
      </c>
      <c r="I20" s="22"/>
      <c r="J20" s="22"/>
      <c r="K20" s="22"/>
      <c r="L20" s="22"/>
      <c r="M20" s="22"/>
      <c r="N20" s="23"/>
      <c r="O20" s="24">
        <v>0</v>
      </c>
    </row>
    <row r="21" spans="1:15">
      <c r="A21" s="19">
        <v>19</v>
      </c>
      <c r="B21" s="20" t="s">
        <v>34</v>
      </c>
      <c r="C21" s="21">
        <f>26420+13060</f>
        <v>39480</v>
      </c>
      <c r="D21" s="22">
        <v>35580</v>
      </c>
      <c r="E21" s="22">
        <v>30880</v>
      </c>
      <c r="F21" s="22">
        <f>27880+5100</f>
        <v>32980</v>
      </c>
      <c r="G21" s="22">
        <f>33120+6560</f>
        <v>39680</v>
      </c>
      <c r="H21" s="22">
        <v>38580</v>
      </c>
      <c r="I21" s="22">
        <v>38360</v>
      </c>
      <c r="J21" s="22">
        <v>31360</v>
      </c>
      <c r="K21" s="22">
        <v>36360</v>
      </c>
      <c r="L21" s="22">
        <f>26480+7480</f>
        <v>33960</v>
      </c>
      <c r="M21" s="22">
        <f>28100+7420</f>
        <v>35520</v>
      </c>
      <c r="N21" s="23">
        <v>30960</v>
      </c>
      <c r="O21" s="24">
        <f>SUM(Tabla8[[#This Row],[Gener]:[Desembre]])</f>
        <v>423700</v>
      </c>
    </row>
    <row r="22" spans="1:15">
      <c r="A22" s="19">
        <v>20</v>
      </c>
      <c r="B22" s="20" t="s">
        <v>35</v>
      </c>
      <c r="C22" s="21"/>
      <c r="D22" s="22">
        <v>0</v>
      </c>
      <c r="E22" s="22">
        <v>0</v>
      </c>
      <c r="F22" s="22"/>
      <c r="G22" s="22"/>
      <c r="H22" s="22">
        <v>0</v>
      </c>
      <c r="I22" s="22"/>
      <c r="J22" s="22"/>
      <c r="K22" s="22"/>
      <c r="L22" s="22"/>
      <c r="M22" s="22"/>
      <c r="N22" s="23"/>
      <c r="O22" s="24">
        <v>0</v>
      </c>
    </row>
    <row r="23" spans="1:15">
      <c r="A23" s="19">
        <v>21</v>
      </c>
      <c r="B23" s="20" t="s">
        <v>36</v>
      </c>
      <c r="C23" s="21">
        <v>3360.15</v>
      </c>
      <c r="D23" s="22">
        <v>3755.1</v>
      </c>
      <c r="E23" s="22">
        <v>3341.26</v>
      </c>
      <c r="F23" s="22">
        <v>1999.92</v>
      </c>
      <c r="G23" s="22">
        <v>1420.88</v>
      </c>
      <c r="H23" s="22">
        <v>4077.92</v>
      </c>
      <c r="I23" s="22">
        <v>3429.59</v>
      </c>
      <c r="J23" s="22">
        <v>5465.6</v>
      </c>
      <c r="K23" s="22">
        <v>4161.72</v>
      </c>
      <c r="L23" s="22">
        <v>3250.1</v>
      </c>
      <c r="M23" s="22">
        <v>1620.45</v>
      </c>
      <c r="N23" s="23">
        <v>2267.7600000000002</v>
      </c>
      <c r="O23" s="24">
        <f>SUM(Tabla8[[#This Row],[Gener]:[Desembre]])</f>
        <v>38150.450000000004</v>
      </c>
    </row>
    <row r="24" spans="1:15">
      <c r="A24" s="19">
        <v>22</v>
      </c>
      <c r="B24" s="20" t="s">
        <v>37</v>
      </c>
      <c r="C24" s="21"/>
      <c r="D24" s="22">
        <v>0</v>
      </c>
      <c r="E24" s="22">
        <v>0</v>
      </c>
      <c r="F24" s="22"/>
      <c r="G24" s="22"/>
      <c r="H24" s="22">
        <v>0</v>
      </c>
      <c r="I24" s="22"/>
      <c r="J24" s="22"/>
      <c r="K24" s="22"/>
      <c r="L24" s="22"/>
      <c r="M24" s="22"/>
      <c r="N24" s="23"/>
      <c r="O24" s="24">
        <v>0</v>
      </c>
    </row>
    <row r="25" spans="1:15">
      <c r="A25" s="19">
        <v>23</v>
      </c>
      <c r="B25" s="20" t="s">
        <v>38</v>
      </c>
      <c r="C25" s="21"/>
      <c r="D25" s="22">
        <v>0</v>
      </c>
      <c r="E25" s="22">
        <v>0</v>
      </c>
      <c r="F25" s="22"/>
      <c r="G25" s="22"/>
      <c r="H25" s="22">
        <v>0</v>
      </c>
      <c r="I25" s="22"/>
      <c r="J25" s="22"/>
      <c r="K25" s="22"/>
      <c r="L25" s="22"/>
      <c r="M25" s="22"/>
      <c r="N25" s="23"/>
      <c r="O25" s="24">
        <v>0</v>
      </c>
    </row>
    <row r="26" spans="1:15">
      <c r="A26" s="19">
        <v>24</v>
      </c>
      <c r="B26" s="20" t="s">
        <v>39</v>
      </c>
      <c r="C26" s="21">
        <f>33260+32420</f>
        <v>65680</v>
      </c>
      <c r="D26" s="22">
        <v>66560</v>
      </c>
      <c r="E26" s="22">
        <v>81980</v>
      </c>
      <c r="F26" s="22">
        <f>43540+67160</f>
        <v>110700</v>
      </c>
      <c r="G26" s="22">
        <f>48940+73940</f>
        <v>122880</v>
      </c>
      <c r="H26" s="22">
        <v>115620</v>
      </c>
      <c r="I26" s="22">
        <v>109280</v>
      </c>
      <c r="J26" s="22">
        <v>102240</v>
      </c>
      <c r="K26" s="22">
        <v>93260</v>
      </c>
      <c r="L26" s="22">
        <f>2280+36020+44500</f>
        <v>82800</v>
      </c>
      <c r="M26" s="22">
        <f>35520+53260</f>
        <v>88780</v>
      </c>
      <c r="N26" s="23">
        <v>73800</v>
      </c>
      <c r="O26" s="24">
        <f>SUM(Tabla8[[#This Row],[Gener]:[Desembre]])</f>
        <v>1113580</v>
      </c>
    </row>
    <row r="27" spans="1:15">
      <c r="A27" s="19">
        <v>25</v>
      </c>
      <c r="B27" s="20" t="s">
        <v>40</v>
      </c>
      <c r="C27" s="21"/>
      <c r="D27" s="22">
        <v>0</v>
      </c>
      <c r="E27" s="22">
        <v>0</v>
      </c>
      <c r="F27" s="22"/>
      <c r="G27" s="22"/>
      <c r="H27" s="22">
        <v>0</v>
      </c>
      <c r="I27" s="22"/>
      <c r="J27" s="22"/>
      <c r="K27" s="22"/>
      <c r="L27" s="22"/>
      <c r="M27" s="22"/>
      <c r="N27" s="23"/>
      <c r="O27" s="24">
        <v>0</v>
      </c>
    </row>
    <row r="28" spans="1:15">
      <c r="A28" s="19">
        <v>26</v>
      </c>
      <c r="B28" s="20" t="s">
        <v>41</v>
      </c>
      <c r="C28" s="21">
        <v>29640</v>
      </c>
      <c r="D28" s="22">
        <v>28720</v>
      </c>
      <c r="E28" s="22">
        <v>35340</v>
      </c>
      <c r="F28" s="22">
        <v>36740</v>
      </c>
      <c r="G28" s="22">
        <v>38800</v>
      </c>
      <c r="H28" s="22">
        <v>38860</v>
      </c>
      <c r="I28" s="22">
        <v>41400</v>
      </c>
      <c r="J28" s="22">
        <v>36480</v>
      </c>
      <c r="K28" s="22">
        <v>35440</v>
      </c>
      <c r="L28" s="22">
        <v>32640</v>
      </c>
      <c r="M28" s="22">
        <v>33120</v>
      </c>
      <c r="N28" s="23">
        <v>31960</v>
      </c>
      <c r="O28" s="24">
        <f>SUM(Tabla8[[#This Row],[Gener]:[Desembre]])</f>
        <v>419140</v>
      </c>
    </row>
    <row r="29" spans="1:15">
      <c r="A29" s="19">
        <v>27</v>
      </c>
      <c r="B29" s="20" t="s">
        <v>42</v>
      </c>
      <c r="C29" s="21"/>
      <c r="D29" s="22">
        <v>0</v>
      </c>
      <c r="E29" s="22">
        <v>0</v>
      </c>
      <c r="F29" s="22"/>
      <c r="G29" s="22"/>
      <c r="H29" s="22">
        <v>0</v>
      </c>
      <c r="I29" s="22"/>
      <c r="J29" s="22"/>
      <c r="K29" s="22"/>
      <c r="L29" s="22"/>
      <c r="M29" s="22"/>
      <c r="N29" s="23"/>
      <c r="O29" s="24">
        <f>SUM(Tabla8[[#This Row],[Gener]:[Desembre]])</f>
        <v>0</v>
      </c>
    </row>
    <row r="30" spans="1:15">
      <c r="A30" s="19">
        <v>28</v>
      </c>
      <c r="B30" s="20" t="s">
        <v>43</v>
      </c>
      <c r="C30" s="21"/>
      <c r="D30" s="22">
        <v>0</v>
      </c>
      <c r="E30" s="22">
        <v>0</v>
      </c>
      <c r="F30" s="22"/>
      <c r="G30" s="22"/>
      <c r="H30" s="22">
        <v>0</v>
      </c>
      <c r="I30" s="22"/>
      <c r="J30" s="22"/>
      <c r="K30" s="22"/>
      <c r="L30" s="22"/>
      <c r="M30" s="22"/>
      <c r="N30" s="23"/>
      <c r="O30" s="24">
        <v>0</v>
      </c>
    </row>
    <row r="31" spans="1:15">
      <c r="A31" s="19">
        <v>29</v>
      </c>
      <c r="B31" s="20" t="s">
        <v>44</v>
      </c>
      <c r="C31" s="21">
        <v>601.11</v>
      </c>
      <c r="D31" s="22">
        <v>323.02</v>
      </c>
      <c r="E31" s="22">
        <v>378.38</v>
      </c>
      <c r="F31" s="22">
        <v>252.11</v>
      </c>
      <c r="G31" s="22">
        <v>350.91</v>
      </c>
      <c r="H31" s="22">
        <v>860.99</v>
      </c>
      <c r="I31" s="22">
        <v>1023.21</v>
      </c>
      <c r="J31" s="22">
        <v>1193.3</v>
      </c>
      <c r="K31" s="22">
        <v>1389.86</v>
      </c>
      <c r="L31" s="22">
        <v>966.99</v>
      </c>
      <c r="M31" s="22">
        <v>440.8</v>
      </c>
      <c r="N31" s="23">
        <v>372.63</v>
      </c>
      <c r="O31" s="24">
        <f>SUM(Tabla8[[#This Row],[Gener]:[Desembre]])</f>
        <v>8153.3099999999995</v>
      </c>
    </row>
    <row r="32" spans="1:15">
      <c r="A32" s="19">
        <v>30</v>
      </c>
      <c r="B32" s="20" t="s">
        <v>45</v>
      </c>
      <c r="C32" s="21">
        <v>56440</v>
      </c>
      <c r="D32" s="22">
        <v>55320</v>
      </c>
      <c r="E32" s="22">
        <v>60180</v>
      </c>
      <c r="F32" s="22">
        <v>67380</v>
      </c>
      <c r="G32" s="22">
        <v>72500</v>
      </c>
      <c r="H32" s="22">
        <v>70160</v>
      </c>
      <c r="I32" s="22">
        <v>71400</v>
      </c>
      <c r="J32" s="22">
        <v>65120</v>
      </c>
      <c r="K32" s="22">
        <v>61500</v>
      </c>
      <c r="L32" s="22">
        <v>59840</v>
      </c>
      <c r="M32" s="22">
        <v>62480</v>
      </c>
      <c r="N32" s="23">
        <v>58400</v>
      </c>
      <c r="O32" s="24">
        <f>SUM(Tabla8[[#This Row],[Gener]:[Desembre]])</f>
        <v>760720</v>
      </c>
    </row>
    <row r="33" spans="1:15">
      <c r="A33" s="19">
        <v>31</v>
      </c>
      <c r="B33" s="20" t="s">
        <v>46</v>
      </c>
      <c r="C33" s="21">
        <v>8480</v>
      </c>
      <c r="D33" s="22">
        <v>8260</v>
      </c>
      <c r="E33" s="22">
        <v>9640</v>
      </c>
      <c r="F33" s="22">
        <v>10640</v>
      </c>
      <c r="G33" s="22">
        <v>11960</v>
      </c>
      <c r="H33" s="22">
        <v>10620</v>
      </c>
      <c r="I33" s="22">
        <v>10120</v>
      </c>
      <c r="J33" s="22">
        <v>8820</v>
      </c>
      <c r="K33" s="22">
        <v>8960</v>
      </c>
      <c r="L33" s="22">
        <v>9440</v>
      </c>
      <c r="M33" s="22">
        <v>10180</v>
      </c>
      <c r="N33" s="23">
        <v>8520</v>
      </c>
      <c r="O33" s="24">
        <f>SUM(Tabla8[[#This Row],[Gener]:[Desembre]])</f>
        <v>115640</v>
      </c>
    </row>
    <row r="34" spans="1:15">
      <c r="A34" s="19">
        <v>32</v>
      </c>
      <c r="B34" s="20" t="s">
        <v>47</v>
      </c>
      <c r="C34" s="21"/>
      <c r="D34" s="22">
        <v>0</v>
      </c>
      <c r="E34" s="22">
        <v>0</v>
      </c>
      <c r="F34" s="22"/>
      <c r="G34" s="22"/>
      <c r="H34" s="22">
        <v>0</v>
      </c>
      <c r="I34" s="22"/>
      <c r="J34" s="22"/>
      <c r="K34" s="22"/>
      <c r="L34" s="22"/>
      <c r="M34" s="22"/>
      <c r="N34" s="23"/>
      <c r="O34" s="24">
        <v>0</v>
      </c>
    </row>
    <row r="35" spans="1:15">
      <c r="A35" s="19">
        <v>33</v>
      </c>
      <c r="B35" s="20" t="s">
        <v>48</v>
      </c>
      <c r="C35" s="21"/>
      <c r="D35" s="22">
        <v>0</v>
      </c>
      <c r="E35" s="22">
        <v>0</v>
      </c>
      <c r="F35" s="22"/>
      <c r="G35" s="22"/>
      <c r="H35" s="22">
        <v>0</v>
      </c>
      <c r="I35" s="22"/>
      <c r="J35" s="22"/>
      <c r="K35" s="22"/>
      <c r="L35" s="22"/>
      <c r="M35" s="22"/>
      <c r="N35" s="23"/>
      <c r="O35" s="24">
        <v>0</v>
      </c>
    </row>
    <row r="36" spans="1:15">
      <c r="A36" s="19">
        <v>34</v>
      </c>
      <c r="B36" s="20" t="s">
        <v>49</v>
      </c>
      <c r="C36" s="21">
        <v>10192.66</v>
      </c>
      <c r="D36" s="22">
        <v>9394.5300000000007</v>
      </c>
      <c r="E36" s="22">
        <v>13184.61</v>
      </c>
      <c r="F36" s="22">
        <v>16614.54</v>
      </c>
      <c r="G36" s="22">
        <v>15954.65</v>
      </c>
      <c r="H36" s="22">
        <v>16636.89</v>
      </c>
      <c r="I36" s="22">
        <v>15125.9</v>
      </c>
      <c r="J36" s="22">
        <v>15429.76</v>
      </c>
      <c r="K36" s="22">
        <v>12414.05</v>
      </c>
      <c r="L36" s="22">
        <v>11748.22</v>
      </c>
      <c r="M36" s="22">
        <v>12317.5</v>
      </c>
      <c r="N36" s="23">
        <v>9766.1</v>
      </c>
      <c r="O36" s="24">
        <f>SUM(Tabla8[[#This Row],[Gener]:[Desembre]])</f>
        <v>158779.41</v>
      </c>
    </row>
    <row r="37" spans="1:15">
      <c r="A37" s="19">
        <v>35</v>
      </c>
      <c r="B37" s="20" t="s">
        <v>50</v>
      </c>
      <c r="C37" s="21"/>
      <c r="D37" s="22">
        <v>0</v>
      </c>
      <c r="E37" s="22">
        <v>0</v>
      </c>
      <c r="F37" s="22"/>
      <c r="G37" s="22"/>
      <c r="H37" s="22">
        <v>0</v>
      </c>
      <c r="I37" s="22"/>
      <c r="J37" s="22"/>
      <c r="K37" s="22"/>
      <c r="L37" s="22"/>
      <c r="M37" s="22"/>
      <c r="N37" s="23"/>
      <c r="O37" s="24">
        <v>0</v>
      </c>
    </row>
    <row r="38" spans="1:15">
      <c r="A38" s="19">
        <v>36</v>
      </c>
      <c r="B38" s="20" t="s">
        <v>51</v>
      </c>
      <c r="C38" s="21">
        <v>3967.37</v>
      </c>
      <c r="D38" s="22">
        <v>2605.4699999999998</v>
      </c>
      <c r="E38" s="22">
        <v>3795.39</v>
      </c>
      <c r="F38" s="22">
        <v>3945.46</v>
      </c>
      <c r="G38" s="22">
        <v>4345.3500000000004</v>
      </c>
      <c r="H38" s="22">
        <v>4563.1099999999997</v>
      </c>
      <c r="I38" s="22">
        <v>5014.1000000000004</v>
      </c>
      <c r="J38" s="22">
        <v>4390.24</v>
      </c>
      <c r="K38" s="22">
        <v>3565.95</v>
      </c>
      <c r="L38" s="22">
        <v>3451.78</v>
      </c>
      <c r="M38" s="22">
        <v>3602.5</v>
      </c>
      <c r="N38" s="23">
        <v>2893.9</v>
      </c>
      <c r="O38" s="24">
        <f>SUM(Tabla8[[#This Row],[Gener]:[Desembre]])</f>
        <v>46140.619999999995</v>
      </c>
    </row>
    <row r="39" spans="1:15">
      <c r="A39" s="19">
        <v>37</v>
      </c>
      <c r="B39" s="20" t="s">
        <v>52</v>
      </c>
      <c r="C39" s="21"/>
      <c r="D39" s="22">
        <v>0</v>
      </c>
      <c r="E39" s="22">
        <v>0</v>
      </c>
      <c r="F39" s="22"/>
      <c r="G39" s="22"/>
      <c r="H39" s="22">
        <v>0</v>
      </c>
      <c r="I39" s="22"/>
      <c r="J39" s="22"/>
      <c r="K39" s="22"/>
      <c r="L39" s="22"/>
      <c r="M39" s="22"/>
      <c r="N39" s="23"/>
      <c r="O39" s="24">
        <v>0</v>
      </c>
    </row>
    <row r="40" spans="1:15">
      <c r="A40" s="19">
        <v>38</v>
      </c>
      <c r="B40" s="20" t="s">
        <v>53</v>
      </c>
      <c r="C40" s="21"/>
      <c r="D40" s="22">
        <v>0</v>
      </c>
      <c r="E40" s="22">
        <v>0</v>
      </c>
      <c r="F40" s="22"/>
      <c r="G40" s="22"/>
      <c r="H40" s="22">
        <v>0</v>
      </c>
      <c r="I40" s="22"/>
      <c r="J40" s="22"/>
      <c r="K40" s="22"/>
      <c r="L40" s="22"/>
      <c r="M40" s="22"/>
      <c r="N40" s="23"/>
      <c r="O40" s="24">
        <v>0</v>
      </c>
    </row>
    <row r="41" spans="1:15">
      <c r="A41" s="19">
        <v>39</v>
      </c>
      <c r="B41" s="20" t="s">
        <v>54</v>
      </c>
      <c r="C41" s="21">
        <v>23700</v>
      </c>
      <c r="D41" s="22">
        <v>24000</v>
      </c>
      <c r="E41" s="22">
        <v>25880</v>
      </c>
      <c r="F41" s="22">
        <v>28020</v>
      </c>
      <c r="G41" s="22">
        <v>30460</v>
      </c>
      <c r="H41" s="22">
        <v>33040</v>
      </c>
      <c r="I41" s="22">
        <v>35560</v>
      </c>
      <c r="J41" s="22">
        <v>38124</v>
      </c>
      <c r="K41" s="22">
        <v>31340</v>
      </c>
      <c r="L41" s="22">
        <v>27260</v>
      </c>
      <c r="M41" s="22">
        <v>25320</v>
      </c>
      <c r="N41" s="23">
        <v>27240</v>
      </c>
      <c r="O41" s="24">
        <f>SUM(Tabla8[[#This Row],[Gener]:[Desembre]])</f>
        <v>349944</v>
      </c>
    </row>
    <row r="42" spans="1:15">
      <c r="A42" s="19">
        <v>40</v>
      </c>
      <c r="B42" s="20" t="s">
        <v>55</v>
      </c>
      <c r="C42" s="21"/>
      <c r="D42" s="22">
        <v>0</v>
      </c>
      <c r="E42" s="22">
        <v>0</v>
      </c>
      <c r="F42" s="22"/>
      <c r="G42" s="22"/>
      <c r="H42" s="22">
        <v>0</v>
      </c>
      <c r="I42" s="22"/>
      <c r="J42" s="22"/>
      <c r="K42" s="22"/>
      <c r="L42" s="22"/>
      <c r="M42" s="22"/>
      <c r="N42" s="23"/>
      <c r="O42" s="24">
        <v>0</v>
      </c>
    </row>
    <row r="43" spans="1:15" ht="15" thickBot="1">
      <c r="A43" s="27">
        <v>41</v>
      </c>
      <c r="B43" s="28" t="s">
        <v>56</v>
      </c>
      <c r="C43" s="29"/>
      <c r="D43" s="30">
        <v>0</v>
      </c>
      <c r="E43" s="30">
        <v>0</v>
      </c>
      <c r="F43" s="30"/>
      <c r="G43" s="30"/>
      <c r="H43" s="30">
        <v>0</v>
      </c>
      <c r="I43" s="30"/>
      <c r="J43" s="30"/>
      <c r="K43" s="30"/>
      <c r="L43" s="30"/>
      <c r="M43" s="30"/>
      <c r="N43" s="31"/>
      <c r="O43" s="26">
        <f>SUM(Tabla8[[#This Row],[Gener]:[Desembre]])</f>
        <v>0</v>
      </c>
    </row>
    <row r="44" spans="1:15" s="6" customFormat="1" ht="15" thickBot="1">
      <c r="A44" s="32"/>
      <c r="B44" s="8" t="s">
        <v>57</v>
      </c>
      <c r="C44" s="33">
        <f t="shared" ref="C44:N44" si="0">SUBTOTAL(109,C4:C43)</f>
        <v>440780.04</v>
      </c>
      <c r="D44" s="34">
        <f t="shared" si="0"/>
        <v>433039.99</v>
      </c>
      <c r="E44" s="34">
        <f t="shared" si="0"/>
        <v>478840</v>
      </c>
      <c r="F44" s="34">
        <f t="shared" si="0"/>
        <v>534160</v>
      </c>
      <c r="G44" s="34">
        <f t="shared" si="0"/>
        <v>574699.99999999988</v>
      </c>
      <c r="H44" s="34">
        <f t="shared" si="0"/>
        <v>578519.99999999988</v>
      </c>
      <c r="I44" s="34">
        <f t="shared" si="0"/>
        <v>560240.01000000013</v>
      </c>
      <c r="J44" s="34">
        <f>SUBTOTAL(109,J4:J43)</f>
        <v>538654</v>
      </c>
      <c r="K44" s="34">
        <f t="shared" si="0"/>
        <v>508699.99</v>
      </c>
      <c r="L44" s="34">
        <f t="shared" si="0"/>
        <v>486720</v>
      </c>
      <c r="M44" s="34">
        <f t="shared" si="0"/>
        <v>479620</v>
      </c>
      <c r="N44" s="34">
        <f t="shared" si="0"/>
        <v>459880</v>
      </c>
      <c r="O44" s="12">
        <f>SUM(Tabla8[[#This Row],[Gener]:[Desembre]])</f>
        <v>6073854.0300000003</v>
      </c>
    </row>
    <row r="45" spans="1:15" ht="15" thickBot="1">
      <c r="A45" s="32"/>
      <c r="B45" s="35" t="s">
        <v>58</v>
      </c>
      <c r="C45" s="36">
        <v>405240</v>
      </c>
      <c r="D45" s="37">
        <v>382840</v>
      </c>
      <c r="E45" s="37">
        <v>437290.01</v>
      </c>
      <c r="F45" s="37">
        <v>452979.99</v>
      </c>
      <c r="G45" s="37">
        <v>513380</v>
      </c>
      <c r="H45" s="37">
        <v>485940.01</v>
      </c>
      <c r="I45" s="37">
        <v>532980.03</v>
      </c>
      <c r="J45" s="37">
        <v>474860</v>
      </c>
      <c r="K45" s="37">
        <v>485100</v>
      </c>
      <c r="L45" s="37">
        <v>472620</v>
      </c>
      <c r="M45" s="37">
        <v>436300</v>
      </c>
      <c r="N45" s="38">
        <v>479600.01</v>
      </c>
      <c r="O45" s="39">
        <f>SUM(Tabla8[[#This Row],[Gener]:[Desembre]])</f>
        <v>5559130.0499999998</v>
      </c>
    </row>
    <row r="46" spans="1:15" ht="15" thickBot="1">
      <c r="A46" s="32"/>
      <c r="B46" s="40" t="s">
        <v>59</v>
      </c>
      <c r="C46" s="41">
        <f t="shared" ref="C46:O46" si="1">(C44/C45)-1</f>
        <v>8.770121409535081E-2</v>
      </c>
      <c r="D46" s="42">
        <f t="shared" si="1"/>
        <v>0.13112524814543924</v>
      </c>
      <c r="E46" s="42">
        <f t="shared" si="1"/>
        <v>9.5017011708088184E-2</v>
      </c>
      <c r="F46" s="42">
        <f t="shared" si="1"/>
        <v>0.17921323632860697</v>
      </c>
      <c r="G46" s="42">
        <f t="shared" si="1"/>
        <v>0.11944368693755081</v>
      </c>
      <c r="H46" s="42">
        <f t="shared" si="1"/>
        <v>0.19051732332145255</v>
      </c>
      <c r="I46" s="42">
        <f t="shared" si="1"/>
        <v>5.1146344075968742E-2</v>
      </c>
      <c r="J46" s="42">
        <f t="shared" si="1"/>
        <v>0.13434275365370851</v>
      </c>
      <c r="K46" s="42">
        <f t="shared" si="1"/>
        <v>4.8649742321170919E-2</v>
      </c>
      <c r="L46" s="42">
        <f t="shared" si="1"/>
        <v>2.9833693030341557E-2</v>
      </c>
      <c r="M46" s="42">
        <f t="shared" si="1"/>
        <v>9.928947971579194E-2</v>
      </c>
      <c r="N46" s="42">
        <f t="shared" si="1"/>
        <v>-4.1117617991709432E-2</v>
      </c>
      <c r="O46" s="43">
        <f t="shared" si="1"/>
        <v>9.2590742682841176E-2</v>
      </c>
    </row>
    <row r="49" spans="15:16">
      <c r="O49" s="3"/>
    </row>
    <row r="50" spans="15:16">
      <c r="O50" s="3"/>
      <c r="P50" s="44"/>
    </row>
    <row r="51" spans="15:16">
      <c r="P51" s="44"/>
    </row>
    <row r="52" spans="15:16">
      <c r="P52" s="44"/>
    </row>
    <row r="53" spans="15:16">
      <c r="P53" s="44"/>
    </row>
    <row r="54" spans="15:16">
      <c r="P54" s="44"/>
    </row>
    <row r="55" spans="15:16">
      <c r="P55" s="44"/>
    </row>
    <row r="56" spans="15:16">
      <c r="O56" s="6"/>
    </row>
    <row r="57" spans="15:16">
      <c r="O57" s="6"/>
    </row>
    <row r="58" spans="15:16">
      <c r="O58" s="6"/>
    </row>
  </sheetData>
  <sheetProtection sheet="1" objects="1" scenarios="1"/>
  <conditionalFormatting sqref="C46:O46">
    <cfRule type="cellIs" dxfId="18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2021-04-19T12:00:54Z</cp:lastPrinted>
  <dcterms:created xsi:type="dcterms:W3CDTF">2021-04-19T12:00:47Z</dcterms:created>
  <dcterms:modified xsi:type="dcterms:W3CDTF">2021-04-19T12:01:11Z</dcterms:modified>
</cp:coreProperties>
</file>